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nchaurregui\Documents\COMUNICACION SOCIAL 2022\"/>
    </mc:Choice>
  </mc:AlternateContent>
  <bookViews>
    <workbookView xWindow="0" yWindow="0" windowWidth="23970" windowHeight="8700"/>
  </bookViews>
  <sheets>
    <sheet name="FONDO IV ENERO - MARZ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F67" i="1"/>
  <c r="E67" i="1"/>
  <c r="D67" i="1"/>
  <c r="G65" i="1"/>
  <c r="H65" i="1" s="1"/>
  <c r="G64" i="1"/>
  <c r="H64" i="1" s="1"/>
  <c r="G63" i="1"/>
  <c r="H63" i="1"/>
  <c r="H62" i="1"/>
  <c r="G62" i="1"/>
  <c r="G61" i="1"/>
  <c r="G60" i="1"/>
  <c r="H60" i="1" s="1"/>
  <c r="G59" i="1"/>
  <c r="H59" i="1"/>
  <c r="H58" i="1"/>
  <c r="G58" i="1"/>
  <c r="G57" i="1"/>
  <c r="H57" i="1" s="1"/>
  <c r="G56" i="1"/>
  <c r="H56" i="1" s="1"/>
  <c r="G55" i="1"/>
  <c r="H55" i="1"/>
  <c r="H54" i="1"/>
  <c r="G54" i="1"/>
  <c r="G53" i="1"/>
  <c r="H53" i="1" s="1"/>
  <c r="G52" i="1"/>
  <c r="H52" i="1" s="1"/>
  <c r="G51" i="1"/>
  <c r="H51" i="1"/>
  <c r="H50" i="1"/>
  <c r="G50" i="1"/>
  <c r="G49" i="1"/>
  <c r="G48" i="1"/>
  <c r="H48" i="1" s="1"/>
  <c r="G47" i="1"/>
  <c r="H47" i="1"/>
  <c r="H46" i="1"/>
  <c r="G46" i="1"/>
  <c r="G45" i="1"/>
  <c r="H45" i="1" s="1"/>
  <c r="G44" i="1"/>
  <c r="H44" i="1" s="1"/>
  <c r="G43" i="1"/>
  <c r="H43" i="1"/>
  <c r="H42" i="1"/>
  <c r="G42" i="1"/>
  <c r="G41" i="1"/>
  <c r="G40" i="1"/>
  <c r="H40" i="1" s="1"/>
  <c r="G39" i="1"/>
  <c r="H39" i="1"/>
  <c r="H38" i="1"/>
  <c r="G38" i="1"/>
  <c r="G37" i="1"/>
  <c r="H37" i="1" s="1"/>
  <c r="G36" i="1"/>
  <c r="G35" i="1"/>
  <c r="H35" i="1"/>
  <c r="H34" i="1"/>
  <c r="G34" i="1"/>
  <c r="G33" i="1"/>
  <c r="G32" i="1"/>
  <c r="H32" i="1" s="1"/>
  <c r="G31" i="1"/>
  <c r="H31" i="1"/>
  <c r="H30" i="1"/>
  <c r="G30" i="1"/>
  <c r="G29" i="1"/>
  <c r="H29" i="1" s="1"/>
  <c r="G28" i="1"/>
  <c r="G27" i="1"/>
  <c r="H27" i="1"/>
  <c r="H26" i="1"/>
  <c r="G26" i="1"/>
  <c r="G25" i="1"/>
  <c r="H25" i="1" s="1"/>
  <c r="G24" i="1"/>
  <c r="H24" i="1" s="1"/>
  <c r="G23" i="1"/>
  <c r="H23" i="1"/>
  <c r="H22" i="1"/>
  <c r="G22" i="1"/>
  <c r="G21" i="1"/>
  <c r="H21" i="1" s="1"/>
  <c r="G20" i="1"/>
  <c r="H20" i="1" s="1"/>
  <c r="G19" i="1"/>
  <c r="H19" i="1"/>
  <c r="H18" i="1"/>
  <c r="G18" i="1"/>
  <c r="G17" i="1"/>
  <c r="H17" i="1" s="1"/>
  <c r="G16" i="1"/>
  <c r="G15" i="1"/>
  <c r="H15" i="1"/>
  <c r="H14" i="1"/>
  <c r="G14" i="1"/>
  <c r="G13" i="1"/>
  <c r="H13" i="1" s="1"/>
  <c r="G12" i="1"/>
  <c r="H12" i="1" s="1"/>
  <c r="G11" i="1"/>
  <c r="H11" i="1"/>
  <c r="H10" i="1"/>
  <c r="G10" i="1"/>
  <c r="G9" i="1"/>
  <c r="G8" i="1"/>
  <c r="G67" i="1" s="1"/>
  <c r="H61" i="1" l="1"/>
  <c r="H49" i="1"/>
  <c r="H41" i="1"/>
  <c r="H36" i="1"/>
  <c r="H33" i="1"/>
  <c r="H28" i="1"/>
  <c r="C67" i="1"/>
  <c r="H16" i="1"/>
  <c r="H9" i="1"/>
  <c r="H8" i="1"/>
  <c r="H67" i="1" s="1"/>
</calcChain>
</file>

<file path=xl/sharedStrings.xml><?xml version="1.0" encoding="utf-8"?>
<sst xmlns="http://schemas.openxmlformats.org/spreadsheetml/2006/main" count="71" uniqueCount="71">
  <si>
    <t>GOBIERNO DEL ESTADO DE ZACATECAS</t>
  </si>
  <si>
    <t>SECRETARÍA DE FINANZAS</t>
  </si>
  <si>
    <t>DIRECCIÓN DE PRESUPUESTO</t>
  </si>
  <si>
    <t>MINISTRACIONES DEL FONDO DE APORTACIONES PARA EL FORTALECIMIENTO MUNICIPAL DISTRIBUIDO A LOS MUNICIPIOS EN EL EJERCICIO 2022</t>
  </si>
  <si>
    <t>No.</t>
  </si>
  <si>
    <t>MUNICIPIO</t>
  </si>
  <si>
    <t>OCTUBRE</t>
  </si>
  <si>
    <t>NOVIEMBRE</t>
  </si>
  <si>
    <t>DICIEMBRE</t>
  </si>
  <si>
    <t>ACUMULADO  4rt. TRIMESTRE</t>
  </si>
  <si>
    <t>ACUMULADO A DICIEMBRE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</si>
  <si>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</si>
  <si>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</si>
  <si>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</si>
  <si>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</si>
  <si>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</si>
  <si>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</si>
  <si>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</si>
  <si>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</si>
  <si>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</si>
  <si>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</si>
  <si>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</si>
  <si>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</si>
  <si>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</si>
  <si>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</si>
  <si>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</si>
  <si>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</si>
  <si>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</si>
  <si>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</si>
  <si>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</si>
  <si>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</si>
  <si>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</si>
  <si>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</si>
  <si>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</si>
  <si>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</si>
  <si>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</si>
  <si>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</si>
  <si>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</si>
  <si>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</si>
  <si>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</si>
  <si>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</si>
  <si>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</si>
  <si>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</si>
  <si>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</si>
  <si>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</si>
  <si>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</si>
  <si>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</si>
  <si>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</si>
  <si>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</si>
  <si>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</si>
  <si>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</si>
  <si>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</si>
  <si>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</si>
  <si>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</si>
  <si>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</si>
  <si>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</si>
  <si>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</si>
  <si>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</si>
  <si>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</si>
  <si>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</si>
  <si>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</si>
  <si>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</si>
  <si>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</si>
  <si>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</si>
  <si>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</si>
  <si>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</si>
  <si>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</si>
  <si>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</si>
  <si>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</si>
  <si>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</si>
  <si>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ACUMULADO  1ER: 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</si>
</sst>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G Omega"/>
    </font>
    <font>
      <b/>
      <sz val="12"/>
      <name val="CG Omega"/>
    </font>
    <font>
      <b/>
      <sz val="10"/>
      <name val="CG Omega"/>
    </font>
    <font>
      <b/>
      <sz val="8"/>
      <color indexed="9"/>
      <name val="CG Omega"/>
    </font>
    <font>
      <b/>
      <sz val="8"/>
      <name val="CG Omega"/>
    </font>
    <font>
      <sz val="8"/>
      <name val="CG Omega"/>
    </font>
    <font>
      <sz val="8"/>
      <name val="Lucida Sans Unicode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" fontId="6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164" fontId="7" fillId="3" borderId="5" xfId="1" applyNumberFormat="1" applyFont="1" applyFill="1" applyBorder="1" applyAlignment="1">
      <alignment horizontal="right" vertical="center"/>
    </xf>
    <xf numFmtId="164" fontId="7" fillId="3" borderId="5" xfId="0" applyNumberFormat="1" applyFont="1" applyFill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164" fontId="7" fillId="4" borderId="6" xfId="1" applyNumberFormat="1" applyFont="1" applyFill="1" applyBorder="1" applyAlignment="1">
      <alignment horizontal="right" vertical="center"/>
    </xf>
    <xf numFmtId="164" fontId="7" fillId="0" borderId="6" xfId="1" applyNumberFormat="1" applyFont="1" applyBorder="1" applyAlignment="1">
      <alignment horizontal="right" vertical="center"/>
    </xf>
    <xf numFmtId="164" fontId="7" fillId="0" borderId="6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left" vertical="center"/>
    </xf>
    <xf numFmtId="164" fontId="7" fillId="3" borderId="6" xfId="1" applyNumberFormat="1" applyFont="1" applyFill="1" applyBorder="1" applyAlignment="1">
      <alignment horizontal="right" vertical="center"/>
    </xf>
    <xf numFmtId="164" fontId="7" fillId="3" borderId="6" xfId="0" applyNumberFormat="1" applyFont="1" applyFill="1" applyBorder="1" applyAlignment="1">
      <alignment horizontal="right" vertical="center"/>
    </xf>
    <xf numFmtId="0" fontId="7" fillId="4" borderId="6" xfId="0" applyFont="1" applyFill="1" applyBorder="1" applyAlignment="1">
      <alignment horizontal="left" vertical="center"/>
    </xf>
    <xf numFmtId="164" fontId="7" fillId="4" borderId="6" xfId="0" applyNumberFormat="1" applyFont="1" applyFill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4" borderId="7" xfId="0" applyFont="1" applyFill="1" applyBorder="1" applyAlignment="1">
      <alignment horizontal="left" vertical="center"/>
    </xf>
    <xf numFmtId="164" fontId="7" fillId="4" borderId="7" xfId="1" applyNumberFormat="1" applyFont="1" applyFill="1" applyBorder="1" applyAlignment="1">
      <alignment horizontal="right" vertical="center"/>
    </xf>
    <xf numFmtId="164" fontId="7" fillId="4" borderId="7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Protection="1"/>
    <xf numFmtId="43" fontId="8" fillId="0" borderId="0" xfId="1" applyFont="1" applyBorder="1" applyProtection="1">
      <protection locked="0"/>
    </xf>
    <xf numFmtId="43" fontId="8" fillId="0" borderId="4" xfId="1" applyFont="1" applyBorder="1" applyProtection="1">
      <protection locked="0"/>
    </xf>
    <xf numFmtId="164" fontId="7" fillId="4" borderId="8" xfId="1" applyNumberFormat="1" applyFont="1" applyFill="1" applyBorder="1" applyAlignment="1">
      <alignment horizontal="right" vertical="center"/>
    </xf>
    <xf numFmtId="43" fontId="6" fillId="0" borderId="2" xfId="1" applyFont="1" applyBorder="1" applyAlignment="1">
      <alignment horizontal="right" vertical="center"/>
    </xf>
    <xf numFmtId="164" fontId="6" fillId="0" borderId="2" xfId="1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topLeftCell="A13" workbookViewId="0">
      <selection activeCell="C66" sqref="C66"/>
    </sheetView>
  </sheetViews>
  <sheetFormatPr baseColWidth="10" defaultRowHeight="15"/>
  <cols>
    <col min="2" max="2" width="30.28515625" customWidth="1"/>
    <col min="3" max="3" width="14.140625" customWidth="1"/>
    <col min="8" max="8" width="14.140625" customWidth="1"/>
  </cols>
  <sheetData>
    <row r="1" spans="1:8" ht="18">
      <c r="A1" s="32" t="s">
        <v>0</v>
      </c>
      <c r="B1" s="32"/>
      <c r="C1" s="32"/>
      <c r="D1" s="32"/>
      <c r="E1" s="32"/>
      <c r="F1" s="32"/>
      <c r="G1" s="32"/>
      <c r="H1" s="32"/>
    </row>
    <row r="2" spans="1:8" ht="15.75">
      <c r="A2" s="33" t="s">
        <v>1</v>
      </c>
      <c r="B2" s="33"/>
      <c r="C2" s="33"/>
      <c r="D2" s="33"/>
      <c r="E2" s="33"/>
      <c r="F2" s="33"/>
      <c r="G2" s="33"/>
      <c r="H2" s="33"/>
    </row>
    <row r="3" spans="1:8">
      <c r="A3" s="34" t="s">
        <v>2</v>
      </c>
      <c r="B3" s="34"/>
      <c r="C3" s="34"/>
      <c r="D3" s="34"/>
      <c r="E3" s="34"/>
      <c r="F3" s="34"/>
      <c r="G3" s="34"/>
      <c r="H3" s="34"/>
    </row>
    <row r="4" spans="1:8">
      <c r="A4" s="35" t="s">
        <v>3</v>
      </c>
      <c r="B4" s="36"/>
      <c r="C4" s="36"/>
      <c r="D4" s="36"/>
      <c r="E4" s="36"/>
      <c r="F4" s="36"/>
      <c r="G4" s="36"/>
      <c r="H4" s="36"/>
    </row>
    <row r="6" spans="1:8" ht="33.75">
      <c r="A6" s="1" t="s">
        <v>4</v>
      </c>
      <c r="B6" s="1" t="s">
        <v>5</v>
      </c>
      <c r="C6" s="2" t="s">
        <v>70</v>
      </c>
      <c r="D6" s="3" t="s">
        <v>6</v>
      </c>
      <c r="E6" s="3" t="s">
        <v>7</v>
      </c>
      <c r="F6" s="3" t="s">
        <v>8</v>
      </c>
      <c r="G6" s="2" t="s">
        <v>9</v>
      </c>
      <c r="H6" s="2" t="s">
        <v>10</v>
      </c>
    </row>
    <row r="7" spans="1:8">
      <c r="A7" s="4"/>
      <c r="B7" s="4"/>
      <c r="C7" s="5"/>
      <c r="D7" s="4"/>
      <c r="E7" s="4"/>
      <c r="F7" s="4"/>
      <c r="G7" s="5"/>
      <c r="H7" s="5"/>
    </row>
    <row r="8" spans="1:8">
      <c r="A8" s="6">
        <v>1</v>
      </c>
      <c r="B8" s="7" t="s">
        <v>11</v>
      </c>
      <c r="C8" s="8">
        <f>383876*3</f>
        <v>1151628</v>
      </c>
      <c r="D8" s="8"/>
      <c r="E8" s="8"/>
      <c r="F8" s="9"/>
      <c r="G8" s="8">
        <f>SUM(D8:F8)</f>
        <v>0</v>
      </c>
      <c r="H8" s="8">
        <f>+G8+C8</f>
        <v>1151628</v>
      </c>
    </row>
    <row r="9" spans="1:8">
      <c r="A9" s="10">
        <v>2</v>
      </c>
      <c r="B9" s="11" t="s">
        <v>12</v>
      </c>
      <c r="C9" s="12">
        <f>303054*3</f>
        <v>909162</v>
      </c>
      <c r="D9" s="13"/>
      <c r="E9" s="13"/>
      <c r="F9" s="14"/>
      <c r="G9" s="13">
        <f>SUM(D9:F9)</f>
        <v>0</v>
      </c>
      <c r="H9" s="12">
        <f t="shared" ref="H9:H64" si="0">+G9+C9</f>
        <v>909162</v>
      </c>
    </row>
    <row r="10" spans="1:8">
      <c r="A10" s="15">
        <v>3</v>
      </c>
      <c r="B10" s="16" t="s">
        <v>13</v>
      </c>
      <c r="C10" s="17">
        <f>139630*3</f>
        <v>418890</v>
      </c>
      <c r="D10" s="17"/>
      <c r="E10" s="17"/>
      <c r="F10" s="18"/>
      <c r="G10" s="17">
        <f t="shared" ref="G10:G64" si="1">SUM(D10:F10)</f>
        <v>0</v>
      </c>
      <c r="H10" s="17">
        <f t="shared" si="0"/>
        <v>418890</v>
      </c>
    </row>
    <row r="11" spans="1:8">
      <c r="A11" s="10">
        <v>4</v>
      </c>
      <c r="B11" s="11" t="s">
        <v>14</v>
      </c>
      <c r="C11" s="12">
        <f>275520*3</f>
        <v>826560</v>
      </c>
      <c r="D11" s="13"/>
      <c r="E11" s="13"/>
      <c r="F11" s="14"/>
      <c r="G11" s="13">
        <f t="shared" si="1"/>
        <v>0</v>
      </c>
      <c r="H11" s="12">
        <f t="shared" si="0"/>
        <v>826560</v>
      </c>
    </row>
    <row r="12" spans="1:8">
      <c r="A12" s="15">
        <v>5</v>
      </c>
      <c r="B12" s="16" t="s">
        <v>15</v>
      </c>
      <c r="C12" s="17">
        <f>2806035*3</f>
        <v>8418105</v>
      </c>
      <c r="D12" s="17"/>
      <c r="E12" s="17"/>
      <c r="F12" s="18"/>
      <c r="G12" s="17">
        <f t="shared" si="1"/>
        <v>0</v>
      </c>
      <c r="H12" s="17">
        <f t="shared" si="0"/>
        <v>8418105</v>
      </c>
    </row>
    <row r="13" spans="1:8">
      <c r="A13" s="10">
        <v>6</v>
      </c>
      <c r="B13" s="11" t="s">
        <v>16</v>
      </c>
      <c r="C13" s="12">
        <f>506213*3</f>
        <v>1518639</v>
      </c>
      <c r="D13" s="13"/>
      <c r="E13" s="13"/>
      <c r="F13" s="14"/>
      <c r="G13" s="13">
        <f t="shared" si="1"/>
        <v>0</v>
      </c>
      <c r="H13" s="12">
        <f t="shared" si="0"/>
        <v>1518639</v>
      </c>
    </row>
    <row r="14" spans="1:8">
      <c r="A14" s="15">
        <v>7</v>
      </c>
      <c r="B14" s="16" t="s">
        <v>17</v>
      </c>
      <c r="C14" s="17">
        <f>742917*3</f>
        <v>2228751</v>
      </c>
      <c r="D14" s="17"/>
      <c r="E14" s="17"/>
      <c r="F14" s="18"/>
      <c r="G14" s="17">
        <f t="shared" si="1"/>
        <v>0</v>
      </c>
      <c r="H14" s="17">
        <f t="shared" si="0"/>
        <v>2228751</v>
      </c>
    </row>
    <row r="15" spans="1:8">
      <c r="A15" s="10">
        <v>8</v>
      </c>
      <c r="B15" s="11" t="s">
        <v>18</v>
      </c>
      <c r="C15" s="12">
        <f>825763*3</f>
        <v>2477289</v>
      </c>
      <c r="D15" s="13"/>
      <c r="E15" s="13"/>
      <c r="F15" s="14"/>
      <c r="G15" s="13">
        <f t="shared" si="1"/>
        <v>0</v>
      </c>
      <c r="H15" s="12">
        <f t="shared" si="0"/>
        <v>2477289</v>
      </c>
    </row>
    <row r="16" spans="1:8">
      <c r="A16" s="15">
        <v>9</v>
      </c>
      <c r="B16" s="16" t="s">
        <v>19</v>
      </c>
      <c r="C16" s="17">
        <f>618494*3</f>
        <v>1855482</v>
      </c>
      <c r="D16" s="17"/>
      <c r="E16" s="17"/>
      <c r="F16" s="18"/>
      <c r="G16" s="17">
        <f t="shared" si="1"/>
        <v>0</v>
      </c>
      <c r="H16" s="17">
        <f t="shared" si="0"/>
        <v>1855482</v>
      </c>
    </row>
    <row r="17" spans="1:8">
      <c r="A17" s="10">
        <v>10</v>
      </c>
      <c r="B17" s="11" t="s">
        <v>20</v>
      </c>
      <c r="C17" s="12">
        <f>96828*3</f>
        <v>290484</v>
      </c>
      <c r="D17" s="13"/>
      <c r="E17" s="13"/>
      <c r="F17" s="14"/>
      <c r="G17" s="13">
        <f t="shared" si="1"/>
        <v>0</v>
      </c>
      <c r="H17" s="12">
        <f t="shared" si="0"/>
        <v>290484</v>
      </c>
    </row>
    <row r="18" spans="1:8">
      <c r="A18" s="15">
        <v>11</v>
      </c>
      <c r="B18" s="16" t="s">
        <v>21</v>
      </c>
      <c r="C18" s="17">
        <f>153857*3</f>
        <v>461571</v>
      </c>
      <c r="D18" s="17"/>
      <c r="E18" s="17"/>
      <c r="F18" s="18"/>
      <c r="G18" s="17">
        <f t="shared" si="1"/>
        <v>0</v>
      </c>
      <c r="H18" s="17">
        <f t="shared" si="0"/>
        <v>461571</v>
      </c>
    </row>
    <row r="19" spans="1:8">
      <c r="A19" s="10">
        <v>12</v>
      </c>
      <c r="B19" s="11" t="s">
        <v>22</v>
      </c>
      <c r="C19" s="12">
        <f>14749912*3</f>
        <v>44249736</v>
      </c>
      <c r="D19" s="13"/>
      <c r="E19" s="13"/>
      <c r="F19" s="14"/>
      <c r="G19" s="13">
        <f t="shared" si="1"/>
        <v>0</v>
      </c>
      <c r="H19" s="12">
        <f t="shared" si="0"/>
        <v>44249736</v>
      </c>
    </row>
    <row r="20" spans="1:8">
      <c r="A20" s="15">
        <v>13</v>
      </c>
      <c r="B20" s="16" t="s">
        <v>23</v>
      </c>
      <c r="C20" s="17">
        <f>500878*3</f>
        <v>1502634</v>
      </c>
      <c r="D20" s="17"/>
      <c r="E20" s="17"/>
      <c r="F20" s="18"/>
      <c r="G20" s="17">
        <f>SUM(D20:F20)</f>
        <v>0</v>
      </c>
      <c r="H20" s="17">
        <f t="shared" si="0"/>
        <v>1502634</v>
      </c>
    </row>
    <row r="21" spans="1:8">
      <c r="A21" s="10">
        <v>14</v>
      </c>
      <c r="B21" s="11" t="s">
        <v>24</v>
      </c>
      <c r="C21" s="12">
        <f>407424*3</f>
        <v>1222272</v>
      </c>
      <c r="D21" s="13"/>
      <c r="E21" s="13"/>
      <c r="F21" s="14"/>
      <c r="G21" s="13">
        <f>SUM(D21:F21)</f>
        <v>0</v>
      </c>
      <c r="H21" s="12">
        <f t="shared" si="0"/>
        <v>1222272</v>
      </c>
    </row>
    <row r="22" spans="1:8">
      <c r="A22" s="15">
        <v>15</v>
      </c>
      <c r="B22" s="16" t="s">
        <v>25</v>
      </c>
      <c r="C22" s="17">
        <f>1238153*3</f>
        <v>3714459</v>
      </c>
      <c r="D22" s="17"/>
      <c r="E22" s="17"/>
      <c r="F22" s="18"/>
      <c r="G22" s="17">
        <f t="shared" si="1"/>
        <v>0</v>
      </c>
      <c r="H22" s="17">
        <f t="shared" si="0"/>
        <v>3714459</v>
      </c>
    </row>
    <row r="23" spans="1:8">
      <c r="A23" s="10">
        <v>16</v>
      </c>
      <c r="B23" s="11" t="s">
        <v>26</v>
      </c>
      <c r="C23" s="12">
        <f>1442662*3</f>
        <v>4327986</v>
      </c>
      <c r="D23" s="13"/>
      <c r="E23" s="13"/>
      <c r="F23" s="14"/>
      <c r="G23" s="13">
        <f t="shared" si="1"/>
        <v>0</v>
      </c>
      <c r="H23" s="12">
        <f t="shared" si="0"/>
        <v>4327986</v>
      </c>
    </row>
    <row r="24" spans="1:8">
      <c r="A24" s="15">
        <v>17</v>
      </c>
      <c r="B24" s="16" t="s">
        <v>27</v>
      </c>
      <c r="C24" s="17">
        <f>12984328*3</f>
        <v>38952984</v>
      </c>
      <c r="D24" s="17"/>
      <c r="E24" s="17"/>
      <c r="F24" s="18"/>
      <c r="G24" s="17">
        <f t="shared" si="1"/>
        <v>0</v>
      </c>
      <c r="H24" s="17">
        <f t="shared" si="0"/>
        <v>38952984</v>
      </c>
    </row>
    <row r="25" spans="1:8">
      <c r="A25" s="10">
        <v>18</v>
      </c>
      <c r="B25" s="11" t="s">
        <v>28</v>
      </c>
      <c r="C25" s="12">
        <f>278831*3</f>
        <v>836493</v>
      </c>
      <c r="D25" s="13"/>
      <c r="E25" s="13"/>
      <c r="F25" s="14"/>
      <c r="G25" s="17">
        <f t="shared" si="1"/>
        <v>0</v>
      </c>
      <c r="H25" s="12">
        <f t="shared" si="0"/>
        <v>836493</v>
      </c>
    </row>
    <row r="26" spans="1:8">
      <c r="A26" s="15">
        <v>19</v>
      </c>
      <c r="B26" s="16" t="s">
        <v>29</v>
      </c>
      <c r="C26" s="17">
        <f>1551202*3</f>
        <v>4653606</v>
      </c>
      <c r="D26" s="17"/>
      <c r="E26" s="17"/>
      <c r="F26" s="18"/>
      <c r="G26" s="17">
        <f t="shared" si="1"/>
        <v>0</v>
      </c>
      <c r="H26" s="17">
        <f t="shared" si="0"/>
        <v>4653606</v>
      </c>
    </row>
    <row r="27" spans="1:8">
      <c r="A27" s="10">
        <v>20</v>
      </c>
      <c r="B27" s="11" t="s">
        <v>30</v>
      </c>
      <c r="C27" s="12">
        <f>3673803*3</f>
        <v>11021409</v>
      </c>
      <c r="D27" s="13"/>
      <c r="E27" s="13"/>
      <c r="F27" s="14"/>
      <c r="G27" s="13">
        <f t="shared" si="1"/>
        <v>0</v>
      </c>
      <c r="H27" s="12">
        <f t="shared" si="0"/>
        <v>11021409</v>
      </c>
    </row>
    <row r="28" spans="1:8">
      <c r="A28" s="15">
        <v>21</v>
      </c>
      <c r="B28" s="16" t="s">
        <v>31</v>
      </c>
      <c r="C28" s="17">
        <f>273803*3</f>
        <v>821409</v>
      </c>
      <c r="D28" s="17"/>
      <c r="E28" s="17"/>
      <c r="F28" s="18"/>
      <c r="G28" s="17">
        <f t="shared" si="1"/>
        <v>0</v>
      </c>
      <c r="H28" s="17">
        <f t="shared" si="0"/>
        <v>821409</v>
      </c>
    </row>
    <row r="29" spans="1:8">
      <c r="A29" s="10">
        <v>22</v>
      </c>
      <c r="B29" s="11" t="s">
        <v>32</v>
      </c>
      <c r="C29" s="12">
        <f>1211049*3</f>
        <v>3633147</v>
      </c>
      <c r="D29" s="13"/>
      <c r="E29" s="13"/>
      <c r="F29" s="14"/>
      <c r="G29" s="13">
        <f t="shared" si="1"/>
        <v>0</v>
      </c>
      <c r="H29" s="12">
        <f t="shared" si="0"/>
        <v>3633147</v>
      </c>
    </row>
    <row r="30" spans="1:8">
      <c r="A30" s="15">
        <v>23</v>
      </c>
      <c r="B30" s="16" t="s">
        <v>33</v>
      </c>
      <c r="C30" s="17">
        <f>751256*3</f>
        <v>2253768</v>
      </c>
      <c r="D30" s="17"/>
      <c r="E30" s="17"/>
      <c r="F30" s="18"/>
      <c r="G30" s="17">
        <f t="shared" si="1"/>
        <v>0</v>
      </c>
      <c r="H30" s="17">
        <f t="shared" si="0"/>
        <v>2253768</v>
      </c>
    </row>
    <row r="31" spans="1:8">
      <c r="A31" s="10">
        <v>24</v>
      </c>
      <c r="B31" s="11" t="s">
        <v>34</v>
      </c>
      <c r="C31" s="12">
        <f>3293545*3</f>
        <v>9880635</v>
      </c>
      <c r="D31" s="13"/>
      <c r="E31" s="13"/>
      <c r="F31" s="14"/>
      <c r="G31" s="13">
        <f t="shared" si="1"/>
        <v>0</v>
      </c>
      <c r="H31" s="12">
        <f t="shared" si="0"/>
        <v>9880635</v>
      </c>
    </row>
    <row r="32" spans="1:8">
      <c r="A32" s="15">
        <v>25</v>
      </c>
      <c r="B32" s="16" t="s">
        <v>35</v>
      </c>
      <c r="C32" s="17">
        <f>808470*3</f>
        <v>2425410</v>
      </c>
      <c r="D32" s="17"/>
      <c r="E32" s="17"/>
      <c r="F32" s="18"/>
      <c r="G32" s="17">
        <f>SUM(D32:F32)</f>
        <v>0</v>
      </c>
      <c r="H32" s="17">
        <f t="shared" si="0"/>
        <v>2425410</v>
      </c>
    </row>
    <row r="33" spans="1:8">
      <c r="A33" s="10">
        <v>26</v>
      </c>
      <c r="B33" s="11" t="s">
        <v>36</v>
      </c>
      <c r="C33" s="12">
        <f>1089938*3</f>
        <v>3269814</v>
      </c>
      <c r="D33" s="13"/>
      <c r="E33" s="13"/>
      <c r="F33" s="14"/>
      <c r="G33" s="13">
        <f>SUM(D33:F33)</f>
        <v>0</v>
      </c>
      <c r="H33" s="12">
        <f t="shared" si="0"/>
        <v>3269814</v>
      </c>
    </row>
    <row r="34" spans="1:8">
      <c r="A34" s="15">
        <v>27</v>
      </c>
      <c r="B34" s="16" t="s">
        <v>37</v>
      </c>
      <c r="C34" s="17">
        <f>167777*3</f>
        <v>503331</v>
      </c>
      <c r="D34" s="17"/>
      <c r="E34" s="17"/>
      <c r="F34" s="18"/>
      <c r="G34" s="17">
        <f t="shared" si="1"/>
        <v>0</v>
      </c>
      <c r="H34" s="17">
        <f t="shared" si="0"/>
        <v>503331</v>
      </c>
    </row>
    <row r="35" spans="1:8">
      <c r="A35" s="10">
        <v>28</v>
      </c>
      <c r="B35" s="11" t="s">
        <v>38</v>
      </c>
      <c r="C35" s="12">
        <f>150300*3</f>
        <v>450900</v>
      </c>
      <c r="D35" s="13"/>
      <c r="E35" s="13"/>
      <c r="F35" s="14"/>
      <c r="G35" s="13">
        <f t="shared" si="1"/>
        <v>0</v>
      </c>
      <c r="H35" s="12">
        <f t="shared" si="0"/>
        <v>450900</v>
      </c>
    </row>
    <row r="36" spans="1:8">
      <c r="A36" s="15">
        <v>29</v>
      </c>
      <c r="B36" s="16" t="s">
        <v>39</v>
      </c>
      <c r="C36" s="17">
        <f>1454130*3</f>
        <v>4362390</v>
      </c>
      <c r="D36" s="17"/>
      <c r="E36" s="17"/>
      <c r="F36" s="18"/>
      <c r="G36" s="17">
        <f t="shared" si="1"/>
        <v>0</v>
      </c>
      <c r="H36" s="17">
        <f t="shared" si="0"/>
        <v>4362390</v>
      </c>
    </row>
    <row r="37" spans="1:8">
      <c r="A37" s="10">
        <v>30</v>
      </c>
      <c r="B37" s="11" t="s">
        <v>40</v>
      </c>
      <c r="C37" s="12">
        <f>149994*3</f>
        <v>449982</v>
      </c>
      <c r="D37" s="13"/>
      <c r="E37" s="13"/>
      <c r="F37" s="14"/>
      <c r="G37" s="13">
        <f t="shared" si="1"/>
        <v>0</v>
      </c>
      <c r="H37" s="12">
        <f t="shared" si="0"/>
        <v>449982</v>
      </c>
    </row>
    <row r="38" spans="1:8">
      <c r="A38" s="15">
        <v>31</v>
      </c>
      <c r="B38" s="16" t="s">
        <v>41</v>
      </c>
      <c r="C38" s="17">
        <f>532459*3</f>
        <v>1597377</v>
      </c>
      <c r="D38" s="17"/>
      <c r="E38" s="17"/>
      <c r="F38" s="18"/>
      <c r="G38" s="17">
        <f t="shared" si="1"/>
        <v>0</v>
      </c>
      <c r="H38" s="17">
        <f t="shared" si="0"/>
        <v>1597377</v>
      </c>
    </row>
    <row r="39" spans="1:8">
      <c r="A39" s="10">
        <v>32</v>
      </c>
      <c r="B39" s="11" t="s">
        <v>42</v>
      </c>
      <c r="C39" s="12">
        <f>809880*3</f>
        <v>2429640</v>
      </c>
      <c r="D39" s="13"/>
      <c r="E39" s="13"/>
      <c r="F39" s="14"/>
      <c r="G39" s="13">
        <f t="shared" si="1"/>
        <v>0</v>
      </c>
      <c r="H39" s="12">
        <f t="shared" si="0"/>
        <v>2429640</v>
      </c>
    </row>
    <row r="40" spans="1:8">
      <c r="A40" s="15">
        <v>33</v>
      </c>
      <c r="B40" s="16" t="s">
        <v>43</v>
      </c>
      <c r="C40" s="17">
        <f>277789*3</f>
        <v>833367</v>
      </c>
      <c r="D40" s="17"/>
      <c r="E40" s="17"/>
      <c r="F40" s="18"/>
      <c r="G40" s="17">
        <f t="shared" si="1"/>
        <v>0</v>
      </c>
      <c r="H40" s="17">
        <f t="shared" si="0"/>
        <v>833367</v>
      </c>
    </row>
    <row r="41" spans="1:8">
      <c r="A41" s="10">
        <v>34</v>
      </c>
      <c r="B41" s="11" t="s">
        <v>44</v>
      </c>
      <c r="C41" s="12">
        <f>1713644*3</f>
        <v>5140932</v>
      </c>
      <c r="D41" s="13"/>
      <c r="E41" s="13"/>
      <c r="F41" s="14"/>
      <c r="G41" s="13">
        <f t="shared" si="1"/>
        <v>0</v>
      </c>
      <c r="H41" s="12">
        <f t="shared" si="0"/>
        <v>5140932</v>
      </c>
    </row>
    <row r="42" spans="1:8">
      <c r="A42" s="15">
        <v>35</v>
      </c>
      <c r="B42" s="16" t="s">
        <v>45</v>
      </c>
      <c r="C42" s="17">
        <f>998568*3</f>
        <v>2995704</v>
      </c>
      <c r="D42" s="17"/>
      <c r="E42" s="17"/>
      <c r="F42" s="18"/>
      <c r="G42" s="17">
        <f t="shared" si="1"/>
        <v>0</v>
      </c>
      <c r="H42" s="17">
        <f t="shared" si="0"/>
        <v>2995704</v>
      </c>
    </row>
    <row r="43" spans="1:8">
      <c r="A43" s="10">
        <v>36</v>
      </c>
      <c r="B43" s="11" t="s">
        <v>46</v>
      </c>
      <c r="C43" s="12">
        <f>2707000*3</f>
        <v>8121000</v>
      </c>
      <c r="D43" s="13"/>
      <c r="E43" s="13"/>
      <c r="F43" s="14"/>
      <c r="G43" s="13">
        <f t="shared" si="1"/>
        <v>0</v>
      </c>
      <c r="H43" s="12">
        <f t="shared" si="0"/>
        <v>8121000</v>
      </c>
    </row>
    <row r="44" spans="1:8">
      <c r="A44" s="15">
        <v>37</v>
      </c>
      <c r="B44" s="16" t="s">
        <v>47</v>
      </c>
      <c r="C44" s="17">
        <f>1077857*3</f>
        <v>3233571</v>
      </c>
      <c r="D44" s="17"/>
      <c r="E44" s="17"/>
      <c r="F44" s="18"/>
      <c r="G44" s="17">
        <f>SUM(D44:F44)</f>
        <v>0</v>
      </c>
      <c r="H44" s="17">
        <f t="shared" si="0"/>
        <v>3233571</v>
      </c>
    </row>
    <row r="45" spans="1:8">
      <c r="A45" s="10">
        <v>38</v>
      </c>
      <c r="B45" s="11" t="s">
        <v>48</v>
      </c>
      <c r="C45" s="12">
        <f>4428965*3</f>
        <v>13286895</v>
      </c>
      <c r="D45" s="13"/>
      <c r="E45" s="13"/>
      <c r="F45" s="14"/>
      <c r="G45" s="13">
        <f>SUM(D45:F45)</f>
        <v>0</v>
      </c>
      <c r="H45" s="12">
        <f t="shared" si="0"/>
        <v>13286895</v>
      </c>
    </row>
    <row r="46" spans="1:8">
      <c r="A46" s="15">
        <v>39</v>
      </c>
      <c r="B46" s="16" t="s">
        <v>49</v>
      </c>
      <c r="C46" s="17">
        <f>3957418*3</f>
        <v>11872254</v>
      </c>
      <c r="D46" s="17"/>
      <c r="E46" s="17"/>
      <c r="F46" s="18"/>
      <c r="G46" s="17">
        <f t="shared" si="1"/>
        <v>0</v>
      </c>
      <c r="H46" s="17">
        <f t="shared" si="0"/>
        <v>11872254</v>
      </c>
    </row>
    <row r="47" spans="1:8">
      <c r="A47" s="10">
        <v>40</v>
      </c>
      <c r="B47" s="11" t="s">
        <v>50</v>
      </c>
      <c r="C47" s="12">
        <f>1339519*3</f>
        <v>4018557</v>
      </c>
      <c r="D47" s="13"/>
      <c r="E47" s="13"/>
      <c r="F47" s="14"/>
      <c r="G47" s="13">
        <f t="shared" si="1"/>
        <v>0</v>
      </c>
      <c r="H47" s="12">
        <f t="shared" si="0"/>
        <v>4018557</v>
      </c>
    </row>
    <row r="48" spans="1:8">
      <c r="A48" s="15">
        <v>41</v>
      </c>
      <c r="B48" s="16" t="s">
        <v>51</v>
      </c>
      <c r="C48" s="17">
        <f>169678*3</f>
        <v>509034</v>
      </c>
      <c r="D48" s="17"/>
      <c r="E48" s="17"/>
      <c r="F48" s="18"/>
      <c r="G48" s="17">
        <f t="shared" si="1"/>
        <v>0</v>
      </c>
      <c r="H48" s="17">
        <f t="shared" si="0"/>
        <v>509034</v>
      </c>
    </row>
    <row r="49" spans="1:8">
      <c r="A49" s="10">
        <v>42</v>
      </c>
      <c r="B49" s="19" t="s">
        <v>52</v>
      </c>
      <c r="C49" s="12">
        <f>3904068*3</f>
        <v>11712204</v>
      </c>
      <c r="D49" s="12"/>
      <c r="E49" s="12"/>
      <c r="F49" s="20"/>
      <c r="G49" s="12">
        <f t="shared" si="1"/>
        <v>0</v>
      </c>
      <c r="H49" s="12">
        <f t="shared" si="0"/>
        <v>11712204</v>
      </c>
    </row>
    <row r="50" spans="1:8">
      <c r="A50" s="15">
        <v>43</v>
      </c>
      <c r="B50" s="16" t="s">
        <v>53</v>
      </c>
      <c r="C50" s="17">
        <f>83705*3</f>
        <v>251115</v>
      </c>
      <c r="D50" s="17"/>
      <c r="E50" s="17"/>
      <c r="F50" s="18"/>
      <c r="G50" s="17">
        <f t="shared" si="1"/>
        <v>0</v>
      </c>
      <c r="H50" s="17">
        <f t="shared" si="0"/>
        <v>251115</v>
      </c>
    </row>
    <row r="51" spans="1:8">
      <c r="A51" s="10">
        <v>44</v>
      </c>
      <c r="B51" s="19" t="s">
        <v>54</v>
      </c>
      <c r="C51" s="12">
        <f>1017210*3</f>
        <v>3051630</v>
      </c>
      <c r="D51" s="12"/>
      <c r="E51" s="12"/>
      <c r="F51" s="20"/>
      <c r="G51" s="12">
        <f t="shared" si="1"/>
        <v>0</v>
      </c>
      <c r="H51" s="12">
        <f t="shared" si="0"/>
        <v>3051630</v>
      </c>
    </row>
    <row r="52" spans="1:8">
      <c r="A52" s="15">
        <v>45</v>
      </c>
      <c r="B52" s="16" t="s">
        <v>55</v>
      </c>
      <c r="C52" s="17">
        <f>510261*3</f>
        <v>1530783</v>
      </c>
      <c r="D52" s="17"/>
      <c r="E52" s="17"/>
      <c r="F52" s="18"/>
      <c r="G52" s="17">
        <f t="shared" si="1"/>
        <v>0</v>
      </c>
      <c r="H52" s="17">
        <f t="shared" si="0"/>
        <v>1530783</v>
      </c>
    </row>
    <row r="53" spans="1:8">
      <c r="A53" s="10">
        <v>46</v>
      </c>
      <c r="B53" s="19" t="s">
        <v>56</v>
      </c>
      <c r="C53" s="12">
        <f>397980*3</f>
        <v>1193940</v>
      </c>
      <c r="D53" s="12"/>
      <c r="E53" s="12"/>
      <c r="F53" s="20"/>
      <c r="G53" s="12">
        <f t="shared" si="1"/>
        <v>0</v>
      </c>
      <c r="H53" s="12">
        <f t="shared" si="0"/>
        <v>1193940</v>
      </c>
    </row>
    <row r="54" spans="1:8">
      <c r="A54" s="15">
        <v>47</v>
      </c>
      <c r="B54" s="16" t="s">
        <v>57</v>
      </c>
      <c r="C54" s="17">
        <f>328441*3</f>
        <v>985323</v>
      </c>
      <c r="D54" s="17"/>
      <c r="E54" s="17"/>
      <c r="F54" s="18"/>
      <c r="G54" s="17">
        <f t="shared" si="1"/>
        <v>0</v>
      </c>
      <c r="H54" s="17">
        <f t="shared" si="0"/>
        <v>985323</v>
      </c>
    </row>
    <row r="55" spans="1:8">
      <c r="A55" s="10">
        <v>48</v>
      </c>
      <c r="B55" s="19" t="s">
        <v>58</v>
      </c>
      <c r="C55" s="12">
        <f>1674214*3</f>
        <v>5022642</v>
      </c>
      <c r="D55" s="12"/>
      <c r="E55" s="12"/>
      <c r="F55" s="20"/>
      <c r="G55" s="12">
        <f t="shared" si="1"/>
        <v>0</v>
      </c>
      <c r="H55" s="12">
        <f t="shared" si="0"/>
        <v>5022642</v>
      </c>
    </row>
    <row r="56" spans="1:8">
      <c r="A56" s="15">
        <v>49</v>
      </c>
      <c r="B56" s="16" t="s">
        <v>59</v>
      </c>
      <c r="C56" s="17">
        <f>1254342*3</f>
        <v>3763026</v>
      </c>
      <c r="D56" s="17"/>
      <c r="E56" s="17"/>
      <c r="F56" s="18"/>
      <c r="G56" s="17">
        <f t="shared" si="1"/>
        <v>0</v>
      </c>
      <c r="H56" s="17">
        <f t="shared" si="0"/>
        <v>3763026</v>
      </c>
    </row>
    <row r="57" spans="1:8">
      <c r="A57" s="10">
        <v>50</v>
      </c>
      <c r="B57" s="19" t="s">
        <v>60</v>
      </c>
      <c r="C57" s="12">
        <f>206165*3</f>
        <v>618495</v>
      </c>
      <c r="D57" s="12"/>
      <c r="E57" s="12"/>
      <c r="F57" s="20"/>
      <c r="G57" s="12">
        <f t="shared" si="1"/>
        <v>0</v>
      </c>
      <c r="H57" s="12">
        <f t="shared" si="0"/>
        <v>618495</v>
      </c>
    </row>
    <row r="58" spans="1:8">
      <c r="A58" s="15">
        <v>51</v>
      </c>
      <c r="B58" s="16" t="s">
        <v>61</v>
      </c>
      <c r="C58" s="17">
        <f>1991575*3</f>
        <v>5974725</v>
      </c>
      <c r="D58" s="17"/>
      <c r="E58" s="17"/>
      <c r="F58" s="18"/>
      <c r="G58" s="17">
        <f t="shared" si="1"/>
        <v>0</v>
      </c>
      <c r="H58" s="17">
        <f t="shared" si="0"/>
        <v>5974725</v>
      </c>
    </row>
    <row r="59" spans="1:8">
      <c r="A59" s="10">
        <v>52</v>
      </c>
      <c r="B59" s="19" t="s">
        <v>62</v>
      </c>
      <c r="C59" s="12">
        <f>630145*3</f>
        <v>1890435</v>
      </c>
      <c r="D59" s="12"/>
      <c r="E59" s="12"/>
      <c r="F59" s="20"/>
      <c r="G59" s="12">
        <f t="shared" si="1"/>
        <v>0</v>
      </c>
      <c r="H59" s="12">
        <f t="shared" si="0"/>
        <v>1890435</v>
      </c>
    </row>
    <row r="60" spans="1:8">
      <c r="A60" s="15">
        <v>53</v>
      </c>
      <c r="B60" s="16" t="s">
        <v>63</v>
      </c>
      <c r="C60" s="17">
        <f>2123153*3</f>
        <v>6369459</v>
      </c>
      <c r="D60" s="17"/>
      <c r="E60" s="17"/>
      <c r="F60" s="18"/>
      <c r="G60" s="17">
        <f t="shared" si="1"/>
        <v>0</v>
      </c>
      <c r="H60" s="17">
        <f t="shared" si="0"/>
        <v>6369459</v>
      </c>
    </row>
    <row r="61" spans="1:8">
      <c r="A61" s="10">
        <v>54</v>
      </c>
      <c r="B61" s="19" t="s">
        <v>64</v>
      </c>
      <c r="C61" s="12">
        <f>1197313*3</f>
        <v>3591939</v>
      </c>
      <c r="D61" s="12"/>
      <c r="E61" s="12"/>
      <c r="F61" s="20"/>
      <c r="G61" s="12">
        <f t="shared" si="1"/>
        <v>0</v>
      </c>
      <c r="H61" s="12">
        <f t="shared" si="0"/>
        <v>3591939</v>
      </c>
    </row>
    <row r="62" spans="1:8">
      <c r="A62" s="15">
        <v>55</v>
      </c>
      <c r="B62" s="16" t="s">
        <v>65</v>
      </c>
      <c r="C62" s="17">
        <f>809942*3</f>
        <v>2429826</v>
      </c>
      <c r="D62" s="17"/>
      <c r="E62" s="17"/>
      <c r="F62" s="18"/>
      <c r="G62" s="17">
        <f t="shared" si="1"/>
        <v>0</v>
      </c>
      <c r="H62" s="17">
        <f t="shared" si="0"/>
        <v>2429826</v>
      </c>
    </row>
    <row r="63" spans="1:8">
      <c r="A63" s="10">
        <v>56</v>
      </c>
      <c r="B63" s="19" t="s">
        <v>66</v>
      </c>
      <c r="C63" s="12">
        <f>1192468*3</f>
        <v>3577404</v>
      </c>
      <c r="D63" s="12"/>
      <c r="E63" s="12"/>
      <c r="F63" s="20"/>
      <c r="G63" s="12">
        <f t="shared" si="1"/>
        <v>0</v>
      </c>
      <c r="H63" s="12">
        <f t="shared" si="0"/>
        <v>3577404</v>
      </c>
    </row>
    <row r="64" spans="1:8">
      <c r="A64" s="15">
        <v>57</v>
      </c>
      <c r="B64" s="16" t="s">
        <v>67</v>
      </c>
      <c r="C64" s="17">
        <f>1935201*3</f>
        <v>5805603</v>
      </c>
      <c r="D64" s="17"/>
      <c r="E64" s="17"/>
      <c r="F64" s="18"/>
      <c r="G64" s="17">
        <f t="shared" si="1"/>
        <v>0</v>
      </c>
      <c r="H64" s="17">
        <f t="shared" si="0"/>
        <v>5805603</v>
      </c>
    </row>
    <row r="65" spans="1:8">
      <c r="A65" s="21">
        <v>58</v>
      </c>
      <c r="B65" s="22" t="s">
        <v>68</v>
      </c>
      <c r="C65" s="23">
        <f>9174205*3</f>
        <v>27522615</v>
      </c>
      <c r="D65" s="23"/>
      <c r="E65" s="23"/>
      <c r="F65" s="24"/>
      <c r="G65" s="23">
        <f>SUM(D65:F65)</f>
        <v>0</v>
      </c>
      <c r="H65" s="23">
        <f>+G65+C65</f>
        <v>27522615</v>
      </c>
    </row>
    <row r="66" spans="1:8">
      <c r="A66" s="25"/>
      <c r="B66" s="26"/>
      <c r="C66" s="27"/>
      <c r="D66" s="28"/>
      <c r="E66" s="28"/>
      <c r="F66" s="29"/>
      <c r="G66" s="27"/>
      <c r="H66" s="27"/>
    </row>
    <row r="67" spans="1:8">
      <c r="A67" s="1"/>
      <c r="B67" s="1" t="s">
        <v>69</v>
      </c>
      <c r="C67" s="30">
        <f>SUM(C8:C66)</f>
        <v>298418421</v>
      </c>
      <c r="D67" s="30">
        <f>SUM(D8:D66)</f>
        <v>0</v>
      </c>
      <c r="E67" s="31">
        <f>SUM(E8:E66)</f>
        <v>0</v>
      </c>
      <c r="F67" s="31">
        <f>SUM(F8:F65)</f>
        <v>0</v>
      </c>
      <c r="G67" s="30">
        <f>SUM(G8:G65)</f>
        <v>0</v>
      </c>
      <c r="H67" s="30">
        <f>SUM(H8:H65)</f>
        <v>298418421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FONDO IV ENERO - MARZO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Linchaurregui</dc:creator>
  <cp:lastModifiedBy>Linchaurregui</cp:lastModifiedBy>
  <dcterms:created xsi:type="dcterms:W3CDTF">2022-04-08T15:57:38Z</dcterms:created>
  <dcterms:modified xsi:type="dcterms:W3CDTF">2022-04-08T16:19:58Z</dcterms:modified>
</cp:coreProperties>
</file>