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ty 2021\memos 2021\ANEXOS A MEMOS\"/>
    </mc:Choice>
  </mc:AlternateContent>
  <xr:revisionPtr revIDLastSave="0" documentId="8_{3ED79817-E061-41D8-9714-13D18494A4A7}" xr6:coauthVersionLast="46" xr6:coauthVersionMax="46" xr10:uidLastSave="{00000000-0000-0000-0000-000000000000}"/>
  <bookViews>
    <workbookView xWindow="-120" yWindow="-120" windowWidth="29040" windowHeight="15840" xr2:uid="{99607EFF-72AC-4297-9A3D-4D15984E7013}"/>
  </bookViews>
  <sheets>
    <sheet name="hoja de ayuda 2019 (2)" sheetId="1" r:id="rId1"/>
  </sheets>
  <definedNames>
    <definedName name="_xlnm.Print_Area" localSheetId="0">'hoja de ayuda 2019 (2)'!$A$1:$L$75</definedName>
    <definedName name="_xlnm.Print_Titles" localSheetId="0">'hoja de ayuda 2019 (2)'!$1:$7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" i="1" l="1"/>
  <c r="K75" i="1"/>
  <c r="E74" i="1"/>
  <c r="C74" i="1"/>
  <c r="K74" i="1" s="1"/>
  <c r="E73" i="1"/>
  <c r="L73" i="1" s="1"/>
  <c r="C73" i="1"/>
  <c r="K73" i="1" s="1"/>
  <c r="E72" i="1"/>
  <c r="C72" i="1"/>
  <c r="K72" i="1" s="1"/>
  <c r="E71" i="1"/>
  <c r="L71" i="1" s="1"/>
  <c r="C71" i="1"/>
  <c r="K71" i="1" s="1"/>
  <c r="E70" i="1"/>
  <c r="C70" i="1"/>
  <c r="K70" i="1" s="1"/>
  <c r="E69" i="1"/>
  <c r="C69" i="1"/>
  <c r="K69" i="1" s="1"/>
  <c r="E67" i="1"/>
  <c r="C67" i="1"/>
  <c r="K67" i="1" s="1"/>
  <c r="E66" i="1"/>
  <c r="L66" i="1" s="1"/>
  <c r="C66" i="1"/>
  <c r="K66" i="1" s="1"/>
  <c r="E65" i="1"/>
  <c r="C65" i="1"/>
  <c r="K65" i="1" s="1"/>
  <c r="E64" i="1"/>
  <c r="L64" i="1" s="1"/>
  <c r="C64" i="1"/>
  <c r="K64" i="1" s="1"/>
  <c r="E63" i="1"/>
  <c r="C63" i="1"/>
  <c r="K63" i="1" s="1"/>
  <c r="E61" i="1"/>
  <c r="L61" i="1" s="1"/>
  <c r="C61" i="1"/>
  <c r="K61" i="1" s="1"/>
  <c r="E60" i="1"/>
  <c r="C60" i="1"/>
  <c r="K60" i="1" s="1"/>
  <c r="E59" i="1"/>
  <c r="L59" i="1" s="1"/>
  <c r="C59" i="1"/>
  <c r="K59" i="1" s="1"/>
  <c r="E58" i="1"/>
  <c r="C58" i="1"/>
  <c r="K58" i="1" s="1"/>
  <c r="L46" i="1"/>
  <c r="K46" i="1"/>
  <c r="L34" i="1"/>
  <c r="K34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58" i="1" l="1"/>
  <c r="L60" i="1"/>
  <c r="L63" i="1"/>
  <c r="L65" i="1"/>
  <c r="L67" i="1"/>
  <c r="L70" i="1"/>
  <c r="L72" i="1"/>
  <c r="L69" i="1"/>
  <c r="L74" i="1"/>
</calcChain>
</file>

<file path=xl/sharedStrings.xml><?xml version="1.0" encoding="utf-8"?>
<sst xmlns="http://schemas.openxmlformats.org/spreadsheetml/2006/main" count="178" uniqueCount="109">
  <si>
    <t>FISCALIA GENERAL DE JUSTICIA DEL ESTADO DE ZACATECAS</t>
  </si>
  <si>
    <t>DIRECCIÓN GENERAL DE ADMINISTRACIÓN</t>
  </si>
  <si>
    <t xml:space="preserve">TABULADOR DE  SUELDOS PARA EL PERSONAL DE BASE, CONTRATOS, MANDOS MEDIOS Y SUPERIORES </t>
  </si>
  <si>
    <t>Puesto</t>
  </si>
  <si>
    <t>Categoría</t>
  </si>
  <si>
    <t>PERCEPCIONES ORDINARIAS</t>
  </si>
  <si>
    <t>Sueldo  (Mensual)</t>
  </si>
  <si>
    <t>Compensación      (Mensual)</t>
  </si>
  <si>
    <t>Beneficio de Supervivencia  (Mensual)</t>
  </si>
  <si>
    <t>Bono Despensa (Mensual)</t>
  </si>
  <si>
    <t>Bono Mensual</t>
  </si>
  <si>
    <t>Bono</t>
  </si>
  <si>
    <t>Bruto Mensual</t>
  </si>
  <si>
    <t>Mínimo  2</t>
  </si>
  <si>
    <t>Máximo 2</t>
  </si>
  <si>
    <t>Minimo 5</t>
  </si>
  <si>
    <t>Máximo 5</t>
  </si>
  <si>
    <t>7-04</t>
  </si>
  <si>
    <t xml:space="preserve">Mínimo  </t>
  </si>
  <si>
    <t>Máximo</t>
  </si>
  <si>
    <t>MANDOS SUPERIORES</t>
  </si>
  <si>
    <t>FISCAL GENERAL DE JUSTICIA</t>
  </si>
  <si>
    <t>FGE</t>
  </si>
  <si>
    <t>$18, 500.02</t>
  </si>
  <si>
    <t>$29, 465.60</t>
  </si>
  <si>
    <t>$8, 560. 54</t>
  </si>
  <si>
    <t>$79, 000.00</t>
  </si>
  <si>
    <t>$135, 526.16</t>
  </si>
  <si>
    <t xml:space="preserve">VICEFISCAL </t>
  </si>
  <si>
    <t>VFI</t>
  </si>
  <si>
    <t>$7, 143.08</t>
  </si>
  <si>
    <t>$16, 102.14</t>
  </si>
  <si>
    <t>$4, 010.22</t>
  </si>
  <si>
    <t>$1, 500.00</t>
  </si>
  <si>
    <t>$31, 000.00</t>
  </si>
  <si>
    <t>$59, 755.44</t>
  </si>
  <si>
    <t>FISCAL ESPECIALIZADO</t>
  </si>
  <si>
    <t>FES</t>
  </si>
  <si>
    <t>$27, 00.00</t>
  </si>
  <si>
    <t>$55, 755.44</t>
  </si>
  <si>
    <t xml:space="preserve">DIRECTOR GENERAL </t>
  </si>
  <si>
    <t>DGF</t>
  </si>
  <si>
    <t>TITULAR DEL ORGANO INTERNO DE CONTROL</t>
  </si>
  <si>
    <t>DCI</t>
  </si>
  <si>
    <t>SUBSECRETARIO(A)</t>
  </si>
  <si>
    <t>SUBS</t>
  </si>
  <si>
    <t>MANDOS MEDIOS</t>
  </si>
  <si>
    <t>DIRECTOR(A)</t>
  </si>
  <si>
    <t>DIR  A</t>
  </si>
  <si>
    <t>SUBDIRECTOR(A)</t>
  </si>
  <si>
    <t>SDIR  A</t>
  </si>
  <si>
    <t>JEFE DE DEPARTAMENTO</t>
  </si>
  <si>
    <t>JDTO</t>
  </si>
  <si>
    <t>RESPONSABLE DE ÁREA</t>
  </si>
  <si>
    <t>RA</t>
  </si>
  <si>
    <t>TECNICO DE CONFIANZA</t>
  </si>
  <si>
    <t>TC</t>
  </si>
  <si>
    <t>BASE SINDICALIZADOS</t>
  </si>
  <si>
    <t>ASISTENTE DEL FISCAL DEL MINISTERIO PÚBLICO</t>
  </si>
  <si>
    <t>OSMP</t>
  </si>
  <si>
    <t>ANALISTA TÉCNICO</t>
  </si>
  <si>
    <t>TCE1</t>
  </si>
  <si>
    <t>ANALISTA ADMINISTRATIVO</t>
  </si>
  <si>
    <t>TEC2</t>
  </si>
  <si>
    <t>TEC1</t>
  </si>
  <si>
    <t>ANALISTA  ESPECIALIZADO(A)</t>
  </si>
  <si>
    <t>ANE2</t>
  </si>
  <si>
    <t>ANE1</t>
  </si>
  <si>
    <t xml:space="preserve">ANALISTA </t>
  </si>
  <si>
    <t>AN2</t>
  </si>
  <si>
    <t>AN1</t>
  </si>
  <si>
    <t>AUXILIAR ADMINISTRATIVO(A)</t>
  </si>
  <si>
    <t>AE3</t>
  </si>
  <si>
    <t>AE2</t>
  </si>
  <si>
    <t>AE1</t>
  </si>
  <si>
    <t>BASE NO SINDICALIZADOS</t>
  </si>
  <si>
    <t>TCE1-2</t>
  </si>
  <si>
    <t>TEC2-2</t>
  </si>
  <si>
    <t>TEC1-2</t>
  </si>
  <si>
    <t>ANE2-2</t>
  </si>
  <si>
    <t>ANE1-2</t>
  </si>
  <si>
    <t>AN2-2</t>
  </si>
  <si>
    <t>AN1-2</t>
  </si>
  <si>
    <t>AE3-2</t>
  </si>
  <si>
    <t>AE2-2</t>
  </si>
  <si>
    <t>AE1-2</t>
  </si>
  <si>
    <t>CONTRATO- ADMINISTRATIVOS</t>
  </si>
  <si>
    <t>TECNICO DE CONTRATO</t>
  </si>
  <si>
    <t>CONFIANZA - OPERATIVOS</t>
  </si>
  <si>
    <t>COORDINADOR OPERATIVO</t>
  </si>
  <si>
    <t>JREG</t>
  </si>
  <si>
    <t>INSPECTOR JEFE</t>
  </si>
  <si>
    <t>JSEC</t>
  </si>
  <si>
    <t>POLICIA PRIMERO</t>
  </si>
  <si>
    <t>APMB</t>
  </si>
  <si>
    <t>APMD</t>
  </si>
  <si>
    <t>FISCAL DEL MINISTERIO PUBLICO</t>
  </si>
  <si>
    <t>AMPE</t>
  </si>
  <si>
    <t>AMP</t>
  </si>
  <si>
    <t xml:space="preserve">ASISTENTE DEL MINISTERIO PUBLICO </t>
  </si>
  <si>
    <t>FACILITADOR</t>
  </si>
  <si>
    <t>ABES</t>
  </si>
  <si>
    <t xml:space="preserve">PERITO PROFESIONAL </t>
  </si>
  <si>
    <t>PFC</t>
  </si>
  <si>
    <t xml:space="preserve">PERITO TÉCNICO </t>
  </si>
  <si>
    <t>PTC</t>
  </si>
  <si>
    <t>CONTRATO - OPERATIVOS</t>
  </si>
  <si>
    <t>ASPIRANTE A POLICIA MINISTERIAL</t>
  </si>
  <si>
    <t>ASPM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</si>
</sst>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PetitaBold"/>
    </font>
    <font>
      <b/>
      <sz val="12"/>
      <color theme="3"/>
      <name val="Arial"/>
      <family val="2"/>
    </font>
    <font>
      <sz val="12"/>
      <color theme="3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39" fontId="3" fillId="0" borderId="0"/>
    <xf numFmtId="0" fontId="1" fillId="0" borderId="0"/>
    <xf numFmtId="0" fontId="1" fillId="0" borderId="0"/>
  </cellStyleXfs>
  <cellXfs count="52">
    <xf numFmtId="0" fontId="0" fillId="0" borderId="0" xfId="0"/>
    <xf numFmtId="39" fontId="4" fillId="0" borderId="0" xfId="2" applyFont="1"/>
    <xf numFmtId="39" fontId="4" fillId="0" borderId="0" xfId="2" applyFont="1" applyAlignment="1">
      <alignment horizontal="center"/>
    </xf>
    <xf numFmtId="2" fontId="0" fillId="0" borderId="0" xfId="0" applyNumberFormat="1"/>
    <xf numFmtId="3" fontId="7" fillId="2" borderId="5" xfId="3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/>
    <xf numFmtId="3" fontId="7" fillId="2" borderId="3" xfId="3" applyNumberFormat="1" applyFont="1" applyFill="1" applyBorder="1" applyAlignment="1">
      <alignment horizontal="center" vertical="center" wrapText="1"/>
    </xf>
    <xf numFmtId="3" fontId="7" fillId="2" borderId="2" xfId="3" applyNumberFormat="1" applyFont="1" applyFill="1" applyBorder="1" applyAlignment="1">
      <alignment horizontal="center" vertical="center" wrapText="1"/>
    </xf>
    <xf numFmtId="3" fontId="7" fillId="2" borderId="9" xfId="4" applyNumberFormat="1" applyFont="1" applyFill="1" applyBorder="1" applyAlignment="1">
      <alignment horizontal="center" vertical="center" wrapText="1"/>
    </xf>
    <xf numFmtId="3" fontId="7" fillId="2" borderId="3" xfId="3" applyNumberFormat="1" applyFont="1" applyFill="1" applyBorder="1" applyAlignment="1">
      <alignment horizontal="center" vertical="center"/>
    </xf>
    <xf numFmtId="3" fontId="7" fillId="2" borderId="11" xfId="3" applyNumberFormat="1" applyFont="1" applyFill="1" applyBorder="1" applyAlignment="1">
      <alignment horizontal="center" vertical="center"/>
    </xf>
    <xf numFmtId="3" fontId="7" fillId="2" borderId="10" xfId="3" applyNumberFormat="1" applyFont="1" applyFill="1" applyBorder="1" applyAlignment="1">
      <alignment horizontal="center" vertical="center"/>
    </xf>
    <xf numFmtId="49" fontId="7" fillId="2" borderId="10" xfId="4" applyNumberFormat="1" applyFont="1" applyFill="1" applyBorder="1" applyAlignment="1">
      <alignment horizontal="center" vertical="center"/>
    </xf>
    <xf numFmtId="0" fontId="9" fillId="3" borderId="1" xfId="1" applyFont="1" applyFill="1" applyAlignment="1">
      <alignment horizontal="center"/>
    </xf>
    <xf numFmtId="0" fontId="9" fillId="3" borderId="1" xfId="1" applyFont="1" applyFill="1" applyAlignment="1">
      <alignment horizontal="left"/>
    </xf>
    <xf numFmtId="164" fontId="9" fillId="3" borderId="1" xfId="1" applyNumberFormat="1" applyFont="1" applyFill="1" applyAlignment="1">
      <alignment horizontal="center"/>
    </xf>
    <xf numFmtId="164" fontId="9" fillId="0" borderId="1" xfId="1" applyNumberFormat="1" applyFont="1" applyFill="1" applyAlignment="1">
      <alignment horizontal="center"/>
    </xf>
    <xf numFmtId="164" fontId="9" fillId="3" borderId="1" xfId="1" applyNumberFormat="1" applyFont="1" applyFill="1" applyAlignment="1">
      <alignment horizontal="left"/>
    </xf>
    <xf numFmtId="0" fontId="2" fillId="0" borderId="1" xfId="1"/>
    <xf numFmtId="0" fontId="2" fillId="0" borderId="1" xfId="1" applyAlignment="1">
      <alignment horizontal="center"/>
    </xf>
    <xf numFmtId="0" fontId="2" fillId="0" borderId="1" xfId="1" applyAlignment="1">
      <alignment horizontal="right" vertical="center"/>
    </xf>
    <xf numFmtId="8" fontId="2" fillId="0" borderId="1" xfId="1" applyNumberFormat="1" applyAlignment="1">
      <alignment horizontal="right"/>
    </xf>
    <xf numFmtId="0" fontId="2" fillId="0" borderId="1" xfId="1" applyAlignment="1">
      <alignment horizontal="right"/>
    </xf>
    <xf numFmtId="39" fontId="2" fillId="0" borderId="1" xfId="1" quotePrefix="1" applyNumberFormat="1" applyFill="1" applyAlignment="1">
      <alignment horizontal="center"/>
    </xf>
    <xf numFmtId="164" fontId="2" fillId="0" borderId="1" xfId="1" quotePrefix="1" applyNumberFormat="1" applyFill="1" applyAlignment="1">
      <alignment horizontal="right"/>
    </xf>
    <xf numFmtId="164" fontId="2" fillId="0" borderId="1" xfId="1" applyNumberFormat="1" applyFill="1" applyAlignment="1" applyProtection="1">
      <alignment horizontal="right"/>
    </xf>
    <xf numFmtId="164" fontId="2" fillId="0" borderId="1" xfId="1" applyNumberFormat="1" applyFill="1" applyAlignment="1">
      <alignment horizontal="right"/>
    </xf>
    <xf numFmtId="164" fontId="2" fillId="0" borderId="1" xfId="1" applyNumberFormat="1" applyAlignment="1">
      <alignment horizontal="right"/>
    </xf>
    <xf numFmtId="0" fontId="2" fillId="3" borderId="1" xfId="1" applyFill="1" applyAlignment="1">
      <alignment horizontal="center"/>
    </xf>
    <xf numFmtId="0" fontId="2" fillId="3" borderId="1" xfId="1" applyFill="1" applyAlignment="1">
      <alignment horizontal="left"/>
    </xf>
    <xf numFmtId="0" fontId="2" fillId="3" borderId="1" xfId="1" applyFill="1" applyAlignment="1">
      <alignment horizontal="right"/>
    </xf>
    <xf numFmtId="164" fontId="2" fillId="3" borderId="1" xfId="1" applyNumberFormat="1" applyFill="1" applyAlignment="1">
      <alignment horizontal="right"/>
    </xf>
    <xf numFmtId="39" fontId="2" fillId="0" borderId="1" xfId="1" quotePrefix="1" applyNumberFormat="1" applyFill="1" applyAlignment="1">
      <alignment horizontal="left"/>
    </xf>
    <xf numFmtId="39" fontId="2" fillId="0" borderId="1" xfId="1" applyNumberFormat="1" applyFill="1" applyAlignment="1">
      <alignment horizontal="center"/>
    </xf>
    <xf numFmtId="39" fontId="2" fillId="0" borderId="1" xfId="1" applyNumberFormat="1" applyFill="1" applyAlignment="1">
      <alignment vertical="center"/>
    </xf>
    <xf numFmtId="39" fontId="2" fillId="0" borderId="1" xfId="1" applyNumberFormat="1" applyFill="1"/>
    <xf numFmtId="39" fontId="2" fillId="3" borderId="1" xfId="1" applyNumberFormat="1" applyFill="1"/>
    <xf numFmtId="39" fontId="2" fillId="3" borderId="1" xfId="1" applyNumberFormat="1" applyFill="1" applyAlignment="1">
      <alignment horizontal="center"/>
    </xf>
    <xf numFmtId="164" fontId="2" fillId="3" borderId="1" xfId="1" quotePrefix="1" applyNumberFormat="1" applyFill="1" applyAlignment="1">
      <alignment horizontal="right"/>
    </xf>
    <xf numFmtId="164" fontId="2" fillId="3" borderId="1" xfId="1" applyNumberFormat="1" applyFill="1" applyAlignment="1" applyProtection="1">
      <alignment horizontal="right"/>
    </xf>
    <xf numFmtId="39" fontId="2" fillId="3" borderId="1" xfId="1" quotePrefix="1" applyNumberFormat="1" applyFill="1" applyAlignment="1">
      <alignment horizontal="left"/>
    </xf>
    <xf numFmtId="3" fontId="7" fillId="2" borderId="3" xfId="3" applyNumberFormat="1" applyFont="1" applyFill="1" applyBorder="1" applyAlignment="1">
      <alignment horizontal="center" vertical="center" wrapText="1"/>
    </xf>
    <xf numFmtId="3" fontId="7" fillId="2" borderId="8" xfId="3" applyNumberFormat="1" applyFont="1" applyFill="1" applyBorder="1" applyAlignment="1">
      <alignment horizontal="center" vertical="center" wrapText="1"/>
    </xf>
    <xf numFmtId="3" fontId="7" fillId="2" borderId="9" xfId="3" applyNumberFormat="1" applyFont="1" applyFill="1" applyBorder="1" applyAlignment="1">
      <alignment horizontal="center" vertical="center" wrapText="1"/>
    </xf>
    <xf numFmtId="3" fontId="7" fillId="2" borderId="6" xfId="3" applyNumberFormat="1" applyFont="1" applyFill="1" applyBorder="1" applyAlignment="1">
      <alignment horizontal="center" vertical="center" wrapText="1"/>
    </xf>
    <xf numFmtId="39" fontId="5" fillId="0" borderId="0" xfId="2" applyFont="1" applyAlignment="1">
      <alignment horizontal="center"/>
    </xf>
    <xf numFmtId="39" fontId="6" fillId="0" borderId="0" xfId="2" applyFont="1" applyAlignment="1">
      <alignment horizontal="center"/>
    </xf>
    <xf numFmtId="39" fontId="5" fillId="0" borderId="0" xfId="2" quotePrefix="1" applyFont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3" fontId="7" fillId="2" borderId="4" xfId="3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 4" xfId="3" xr:uid="{61678534-9E28-4C4D-9B6C-DA1DE4C7C61B}"/>
    <cellStyle name="Normal 2 4 2" xfId="4" xr:uid="{F348741C-CC91-438F-A250-024F4440FD57}"/>
    <cellStyle name="Normal 4" xfId="2" xr:uid="{B4F655D2-3848-4844-84D9-3F6C5D6478CE}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059D7-F5DA-491A-BD2D-2E2C4C63A45B}">
  <dimension ref="A1:L76"/>
  <sheetViews>
    <sheetView tabSelected="1" zoomScaleNormal="100" zoomScalePageLayoutView="80" workbookViewId="0">
      <selection activeCell="A12" sqref="A12"/>
    </sheetView>
  </sheetViews>
  <sheetFormatPr baseColWidth="10" defaultRowHeight="15.75"/>
  <cols>
    <col min="1" max="1" width="58.625" customWidth="1"/>
    <col min="2" max="2" width="8.625" customWidth="1"/>
    <col min="3" max="3" width="9.375" customWidth="1"/>
    <col min="4" max="4" width="8.625" customWidth="1"/>
    <col min="5" max="5" width="9.375" customWidth="1"/>
    <col min="6" max="6" width="8.125" customWidth="1"/>
    <col min="7" max="7" width="9" customWidth="1"/>
    <col min="8" max="8" width="8.5" customWidth="1"/>
    <col min="9" max="9" width="8" customWidth="1"/>
    <col min="10" max="11" width="9.375" customWidth="1"/>
    <col min="12" max="12" width="10.25" style="3" customWidth="1"/>
  </cols>
  <sheetData>
    <row r="1" spans="1:12" ht="2.25" customHeight="1">
      <c r="A1" s="1"/>
      <c r="B1" s="2"/>
      <c r="C1" s="1"/>
      <c r="D1" s="2"/>
      <c r="E1" s="2"/>
      <c r="F1" s="1"/>
      <c r="G1" s="1"/>
      <c r="H1" s="2"/>
      <c r="I1" s="2"/>
      <c r="J1" s="2"/>
      <c r="K1" s="2"/>
    </row>
    <row r="2" spans="1:12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6.5" thickBo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6.5" customHeight="1" thickBot="1">
      <c r="A5" s="48" t="s">
        <v>3</v>
      </c>
      <c r="B5" s="48" t="s">
        <v>4</v>
      </c>
      <c r="C5" s="41" t="s">
        <v>5</v>
      </c>
      <c r="D5" s="51"/>
      <c r="E5" s="51"/>
      <c r="F5" s="51"/>
      <c r="G5" s="51"/>
      <c r="H5" s="51"/>
      <c r="I5" s="51"/>
      <c r="J5" s="4"/>
      <c r="K5" s="4"/>
      <c r="L5" s="5"/>
    </row>
    <row r="6" spans="1:12" ht="39" thickBot="1">
      <c r="A6" s="49"/>
      <c r="B6" s="49"/>
      <c r="C6" s="6" t="s">
        <v>6</v>
      </c>
      <c r="D6" s="41" t="s">
        <v>7</v>
      </c>
      <c r="E6" s="42"/>
      <c r="F6" s="41" t="s">
        <v>8</v>
      </c>
      <c r="G6" s="42"/>
      <c r="H6" s="7" t="s">
        <v>9</v>
      </c>
      <c r="I6" s="7" t="s">
        <v>10</v>
      </c>
      <c r="J6" s="8" t="s">
        <v>11</v>
      </c>
      <c r="K6" s="43" t="s">
        <v>12</v>
      </c>
      <c r="L6" s="44"/>
    </row>
    <row r="7" spans="1:12" ht="16.5" thickBot="1">
      <c r="A7" s="50"/>
      <c r="B7" s="50"/>
      <c r="C7" s="9">
        <v>1</v>
      </c>
      <c r="D7" s="10" t="s">
        <v>13</v>
      </c>
      <c r="E7" s="10" t="s">
        <v>14</v>
      </c>
      <c r="F7" s="10" t="s">
        <v>15</v>
      </c>
      <c r="G7" s="10" t="s">
        <v>16</v>
      </c>
      <c r="H7" s="11">
        <v>13</v>
      </c>
      <c r="I7" s="11">
        <v>23</v>
      </c>
      <c r="J7" s="12" t="s">
        <v>17</v>
      </c>
      <c r="K7" s="10" t="s">
        <v>18</v>
      </c>
      <c r="L7" s="10" t="s">
        <v>19</v>
      </c>
    </row>
    <row r="8" spans="1:12" ht="16.5" thickBot="1">
      <c r="A8" s="13" t="s">
        <v>20</v>
      </c>
      <c r="B8" s="14"/>
      <c r="C8" s="14"/>
      <c r="D8" s="15"/>
      <c r="E8" s="16"/>
      <c r="F8" s="17"/>
      <c r="G8" s="17"/>
      <c r="H8" s="16"/>
      <c r="I8" s="15"/>
      <c r="J8" s="15"/>
      <c r="K8" s="15"/>
      <c r="L8" s="15"/>
    </row>
    <row r="9" spans="1:12" ht="17.25" thickTop="1" thickBot="1">
      <c r="A9" s="18" t="s">
        <v>21</v>
      </c>
      <c r="B9" s="19" t="s">
        <v>22</v>
      </c>
      <c r="C9" s="20" t="s">
        <v>23</v>
      </c>
      <c r="D9" s="21">
        <v>0</v>
      </c>
      <c r="E9" s="21" t="s">
        <v>24</v>
      </c>
      <c r="F9" s="21">
        <v>3250.6</v>
      </c>
      <c r="G9" s="22" t="s">
        <v>25</v>
      </c>
      <c r="H9" s="21">
        <v>0</v>
      </c>
      <c r="I9" s="21">
        <v>0</v>
      </c>
      <c r="J9" s="21" t="s">
        <v>26</v>
      </c>
      <c r="K9" s="21">
        <v>21752.62</v>
      </c>
      <c r="L9" s="22" t="s">
        <v>27</v>
      </c>
    </row>
    <row r="10" spans="1:12" ht="17.25" thickTop="1" thickBot="1">
      <c r="A10" s="18" t="s">
        <v>28</v>
      </c>
      <c r="B10" s="19" t="s">
        <v>29</v>
      </c>
      <c r="C10" s="20" t="s">
        <v>30</v>
      </c>
      <c r="D10" s="21">
        <v>0</v>
      </c>
      <c r="E10" s="22" t="s">
        <v>31</v>
      </c>
      <c r="F10" s="21">
        <v>1109.58</v>
      </c>
      <c r="G10" s="22" t="s">
        <v>32</v>
      </c>
      <c r="H10" s="22" t="s">
        <v>33</v>
      </c>
      <c r="I10" s="21">
        <v>0</v>
      </c>
      <c r="J10" s="22" t="s">
        <v>34</v>
      </c>
      <c r="K10" s="21">
        <v>9752.66</v>
      </c>
      <c r="L10" s="21" t="s">
        <v>35</v>
      </c>
    </row>
    <row r="11" spans="1:12" ht="17.25" thickTop="1" thickBot="1">
      <c r="A11" s="18" t="s">
        <v>36</v>
      </c>
      <c r="B11" s="19" t="s">
        <v>37</v>
      </c>
      <c r="C11" s="20" t="s">
        <v>30</v>
      </c>
      <c r="D11" s="21">
        <v>0</v>
      </c>
      <c r="E11" s="22" t="s">
        <v>31</v>
      </c>
      <c r="F11" s="21">
        <v>1109.58</v>
      </c>
      <c r="G11" s="22" t="s">
        <v>32</v>
      </c>
      <c r="H11" s="22" t="s">
        <v>33</v>
      </c>
      <c r="I11" s="21">
        <v>0</v>
      </c>
      <c r="J11" s="22" t="s">
        <v>38</v>
      </c>
      <c r="K11" s="21">
        <v>9752.66</v>
      </c>
      <c r="L11" s="22" t="s">
        <v>39</v>
      </c>
    </row>
    <row r="12" spans="1:12" ht="17.25" thickTop="1" thickBot="1">
      <c r="A12" s="18" t="s">
        <v>40</v>
      </c>
      <c r="B12" s="19" t="s">
        <v>41</v>
      </c>
      <c r="C12" s="20" t="s">
        <v>30</v>
      </c>
      <c r="D12" s="21">
        <v>0</v>
      </c>
      <c r="E12" s="22" t="s">
        <v>31</v>
      </c>
      <c r="F12" s="21">
        <v>1109.58</v>
      </c>
      <c r="G12" s="22" t="s">
        <v>32</v>
      </c>
      <c r="H12" s="22" t="s">
        <v>33</v>
      </c>
      <c r="I12" s="21">
        <v>0</v>
      </c>
      <c r="J12" s="22" t="s">
        <v>38</v>
      </c>
      <c r="K12" s="21">
        <v>9752.66</v>
      </c>
      <c r="L12" s="22" t="s">
        <v>39</v>
      </c>
    </row>
    <row r="13" spans="1:12" ht="17.25" thickTop="1" thickBot="1">
      <c r="A13" s="18" t="s">
        <v>42</v>
      </c>
      <c r="B13" s="19" t="s">
        <v>43</v>
      </c>
      <c r="C13" s="20" t="s">
        <v>30</v>
      </c>
      <c r="D13" s="21">
        <v>0</v>
      </c>
      <c r="E13" s="22" t="s">
        <v>31</v>
      </c>
      <c r="F13" s="21">
        <v>1109.58</v>
      </c>
      <c r="G13" s="22" t="s">
        <v>32</v>
      </c>
      <c r="H13" s="22" t="s">
        <v>33</v>
      </c>
      <c r="I13" s="21">
        <v>0</v>
      </c>
      <c r="J13" s="22" t="s">
        <v>38</v>
      </c>
      <c r="K13" s="21">
        <v>9752.66</v>
      </c>
      <c r="L13" s="22" t="s">
        <v>39</v>
      </c>
    </row>
    <row r="14" spans="1:12" ht="17.25" thickTop="1" thickBot="1">
      <c r="A14" s="18" t="s">
        <v>44</v>
      </c>
      <c r="B14" s="23" t="s">
        <v>45</v>
      </c>
      <c r="C14" s="24">
        <v>7143.076500000001</v>
      </c>
      <c r="D14" s="25">
        <v>0</v>
      </c>
      <c r="E14" s="25">
        <v>16102.128000000001</v>
      </c>
      <c r="F14" s="25">
        <v>1109.58</v>
      </c>
      <c r="G14" s="25">
        <v>4010.22</v>
      </c>
      <c r="H14" s="25">
        <v>1500</v>
      </c>
      <c r="I14" s="25">
        <v>0</v>
      </c>
      <c r="J14" s="25">
        <v>0</v>
      </c>
      <c r="K14" s="26">
        <v>9752.66</v>
      </c>
      <c r="L14" s="27">
        <v>28755.458669373933</v>
      </c>
    </row>
    <row r="15" spans="1:12" ht="17.25" thickTop="1" thickBot="1">
      <c r="A15" s="28" t="s">
        <v>46</v>
      </c>
      <c r="B15" s="29"/>
      <c r="C15" s="30"/>
      <c r="D15" s="31"/>
      <c r="E15" s="26"/>
      <c r="F15" s="31"/>
      <c r="G15" s="31"/>
      <c r="H15" s="26"/>
      <c r="I15" s="31"/>
      <c r="J15" s="31"/>
      <c r="K15" s="31"/>
      <c r="L15" s="31"/>
    </row>
    <row r="16" spans="1:12" ht="17.25" thickTop="1" thickBot="1">
      <c r="A16" s="32" t="s">
        <v>47</v>
      </c>
      <c r="B16" s="33" t="s">
        <v>48</v>
      </c>
      <c r="C16" s="24">
        <v>7780.8779999999997</v>
      </c>
      <c r="D16" s="25">
        <v>0</v>
      </c>
      <c r="E16" s="25">
        <v>13938.529500000002</v>
      </c>
      <c r="F16" s="25">
        <v>1167.5403989508229</v>
      </c>
      <c r="G16" s="25">
        <v>3678.4969091278726</v>
      </c>
      <c r="H16" s="25">
        <v>1500</v>
      </c>
      <c r="I16" s="25">
        <v>0</v>
      </c>
      <c r="J16" s="25">
        <v>0</v>
      </c>
      <c r="K16" s="26">
        <v>10448.418398950822</v>
      </c>
      <c r="L16" s="27">
        <v>26897.904409127874</v>
      </c>
    </row>
    <row r="17" spans="1:12" ht="17.25" thickTop="1" thickBot="1">
      <c r="A17" s="32" t="s">
        <v>49</v>
      </c>
      <c r="B17" s="33" t="s">
        <v>50</v>
      </c>
      <c r="C17" s="24">
        <v>6470.1945000000005</v>
      </c>
      <c r="D17" s="25">
        <v>0</v>
      </c>
      <c r="E17" s="25">
        <v>11162.728500000001</v>
      </c>
      <c r="F17" s="25">
        <v>1006.7049179645896</v>
      </c>
      <c r="G17" s="25">
        <v>3017.6161578990145</v>
      </c>
      <c r="H17" s="25">
        <v>1500</v>
      </c>
      <c r="I17" s="25">
        <v>0</v>
      </c>
      <c r="J17" s="25">
        <v>0</v>
      </c>
      <c r="K17" s="26">
        <v>8976.8994179645906</v>
      </c>
      <c r="L17" s="27">
        <v>22150.539157899017</v>
      </c>
    </row>
    <row r="18" spans="1:12" ht="17.25" thickTop="1" thickBot="1">
      <c r="A18" s="34" t="s">
        <v>51</v>
      </c>
      <c r="B18" s="33" t="s">
        <v>52</v>
      </c>
      <c r="C18" s="24">
        <v>6555.0039450000004</v>
      </c>
      <c r="D18" s="25">
        <v>0</v>
      </c>
      <c r="E18" s="25">
        <v>8762.637450000002</v>
      </c>
      <c r="F18" s="25">
        <v>989.66984911213092</v>
      </c>
      <c r="G18" s="25">
        <v>2522.2367585320658</v>
      </c>
      <c r="H18" s="25">
        <v>1600</v>
      </c>
      <c r="I18" s="25">
        <v>0</v>
      </c>
      <c r="J18" s="25">
        <v>0</v>
      </c>
      <c r="K18" s="26">
        <v>9144.6737941121319</v>
      </c>
      <c r="L18" s="27">
        <v>19439.878153532067</v>
      </c>
    </row>
    <row r="19" spans="1:12" ht="17.25" thickTop="1" thickBot="1">
      <c r="A19" s="32" t="s">
        <v>53</v>
      </c>
      <c r="B19" s="33" t="s">
        <v>54</v>
      </c>
      <c r="C19" s="24">
        <v>6364.0815000000002</v>
      </c>
      <c r="D19" s="25">
        <v>0</v>
      </c>
      <c r="E19" s="25">
        <v>7870.768500000001</v>
      </c>
      <c r="F19" s="25">
        <v>989.66984911213092</v>
      </c>
      <c r="G19" s="25">
        <v>2407.5482339419018</v>
      </c>
      <c r="H19" s="25">
        <v>1500</v>
      </c>
      <c r="I19" s="25">
        <v>0</v>
      </c>
      <c r="J19" s="25">
        <v>0</v>
      </c>
      <c r="K19" s="26">
        <v>8853.7513491121317</v>
      </c>
      <c r="L19" s="27">
        <v>18142.398233941905</v>
      </c>
    </row>
    <row r="20" spans="1:12" ht="17.25" thickTop="1" thickBot="1">
      <c r="A20" s="34" t="s">
        <v>55</v>
      </c>
      <c r="B20" s="33" t="s">
        <v>56</v>
      </c>
      <c r="C20" s="24">
        <v>6364.0815000000002</v>
      </c>
      <c r="D20" s="25">
        <v>0</v>
      </c>
      <c r="E20" s="25">
        <v>7234.1324999999997</v>
      </c>
      <c r="F20" s="25">
        <v>989.66984911213092</v>
      </c>
      <c r="G20" s="25">
        <v>2292.8597093517378</v>
      </c>
      <c r="H20" s="25">
        <v>1500</v>
      </c>
      <c r="I20" s="25">
        <v>0</v>
      </c>
      <c r="J20" s="25">
        <v>0</v>
      </c>
      <c r="K20" s="26">
        <v>8853.7513491121317</v>
      </c>
      <c r="L20" s="27">
        <v>17391.073709351738</v>
      </c>
    </row>
    <row r="21" spans="1:12" ht="17.25" thickTop="1" thickBot="1">
      <c r="A21" s="28" t="s">
        <v>57</v>
      </c>
      <c r="B21" s="29"/>
      <c r="C21" s="30"/>
      <c r="D21" s="31"/>
      <c r="E21" s="26"/>
      <c r="F21" s="31"/>
      <c r="G21" s="31"/>
      <c r="H21" s="26"/>
      <c r="I21" s="31"/>
      <c r="J21" s="31"/>
      <c r="K21" s="31"/>
      <c r="L21" s="31"/>
    </row>
    <row r="22" spans="1:12" ht="17.25" thickTop="1" thickBot="1">
      <c r="A22" s="35" t="s">
        <v>58</v>
      </c>
      <c r="B22" s="33" t="s">
        <v>59</v>
      </c>
      <c r="C22" s="24">
        <v>8813.49</v>
      </c>
      <c r="D22" s="25">
        <v>0</v>
      </c>
      <c r="E22" s="25">
        <v>1421.35</v>
      </c>
      <c r="F22" s="25">
        <v>0</v>
      </c>
      <c r="G22" s="25">
        <v>1375.02</v>
      </c>
      <c r="H22" s="25">
        <v>2000</v>
      </c>
      <c r="I22" s="25">
        <v>242.77</v>
      </c>
      <c r="J22" s="25">
        <v>0</v>
      </c>
      <c r="K22" s="26">
        <f>C22+D22+F22+H22+I22</f>
        <v>11056.26</v>
      </c>
      <c r="L22" s="26">
        <f>C22+E22+G22+H22+I22</f>
        <v>13852.630000000001</v>
      </c>
    </row>
    <row r="23" spans="1:12" ht="17.25" thickTop="1" thickBot="1">
      <c r="A23" s="35" t="s">
        <v>60</v>
      </c>
      <c r="B23" s="33" t="s">
        <v>61</v>
      </c>
      <c r="C23" s="24">
        <v>8592.82</v>
      </c>
      <c r="D23" s="25">
        <v>0</v>
      </c>
      <c r="E23" s="25">
        <v>5754.64</v>
      </c>
      <c r="F23" s="25">
        <v>1218.8053593468592</v>
      </c>
      <c r="G23" s="25">
        <v>2180.0719473348327</v>
      </c>
      <c r="H23" s="25">
        <v>2000</v>
      </c>
      <c r="I23" s="25">
        <v>388.60015193999999</v>
      </c>
      <c r="J23" s="25">
        <v>0</v>
      </c>
      <c r="K23" s="26">
        <f t="shared" ref="K23:K32" si="0">C23+D23+F23+H23+I23</f>
        <v>12200.225511286859</v>
      </c>
      <c r="L23" s="26">
        <f t="shared" ref="L23:L32" si="1">C23+E23+G23+H23+I23</f>
        <v>18916.132099274833</v>
      </c>
    </row>
    <row r="24" spans="1:12" ht="17.25" thickTop="1" thickBot="1">
      <c r="A24" s="32" t="s">
        <v>62</v>
      </c>
      <c r="B24" s="33" t="s">
        <v>63</v>
      </c>
      <c r="C24" s="24">
        <v>7744.71</v>
      </c>
      <c r="D24" s="25">
        <v>0</v>
      </c>
      <c r="E24" s="25">
        <v>5293.79</v>
      </c>
      <c r="F24" s="25">
        <v>1060.0833299125318</v>
      </c>
      <c r="G24" s="25">
        <v>1944.3692975185847</v>
      </c>
      <c r="H24" s="25">
        <v>2000</v>
      </c>
      <c r="I24" s="25">
        <v>633.94678840971505</v>
      </c>
      <c r="J24" s="25">
        <v>0</v>
      </c>
      <c r="K24" s="26">
        <f t="shared" si="0"/>
        <v>11438.740118322248</v>
      </c>
      <c r="L24" s="26">
        <f t="shared" si="1"/>
        <v>17616.816085928298</v>
      </c>
    </row>
    <row r="25" spans="1:12" ht="17.25" thickTop="1" thickBot="1">
      <c r="A25" s="35" t="s">
        <v>62</v>
      </c>
      <c r="B25" s="33" t="s">
        <v>64</v>
      </c>
      <c r="C25" s="24">
        <v>6647.88</v>
      </c>
      <c r="D25" s="25">
        <v>0</v>
      </c>
      <c r="E25" s="25">
        <v>4822.07</v>
      </c>
      <c r="F25" s="25">
        <v>911.77520973090293</v>
      </c>
      <c r="G25" s="25">
        <v>1717.2634178473077</v>
      </c>
      <c r="H25" s="25">
        <v>2000</v>
      </c>
      <c r="I25" s="25">
        <v>1074.2081729407801</v>
      </c>
      <c r="J25" s="25">
        <v>0</v>
      </c>
      <c r="K25" s="26">
        <f t="shared" si="0"/>
        <v>10633.863382671683</v>
      </c>
      <c r="L25" s="26">
        <f t="shared" si="1"/>
        <v>16261.421590788088</v>
      </c>
    </row>
    <row r="26" spans="1:12" ht="17.25" thickTop="1" thickBot="1">
      <c r="A26" s="32" t="s">
        <v>65</v>
      </c>
      <c r="B26" s="33" t="s">
        <v>66</v>
      </c>
      <c r="C26" s="24">
        <v>6012.27</v>
      </c>
      <c r="D26" s="25">
        <v>0</v>
      </c>
      <c r="E26" s="25">
        <v>4371.16</v>
      </c>
      <c r="F26" s="25">
        <v>824.06135819923225</v>
      </c>
      <c r="G26" s="25">
        <v>1550.7518068259881</v>
      </c>
      <c r="H26" s="25">
        <v>2000</v>
      </c>
      <c r="I26" s="25">
        <v>1274.5088115564799</v>
      </c>
      <c r="J26" s="25">
        <v>0</v>
      </c>
      <c r="K26" s="26">
        <f t="shared" si="0"/>
        <v>10110.840169755713</v>
      </c>
      <c r="L26" s="26">
        <f t="shared" si="1"/>
        <v>15208.690618382469</v>
      </c>
    </row>
    <row r="27" spans="1:12" ht="17.25" thickTop="1" thickBot="1">
      <c r="A27" s="32" t="s">
        <v>65</v>
      </c>
      <c r="B27" s="33" t="s">
        <v>67</v>
      </c>
      <c r="C27" s="24">
        <v>5626.65</v>
      </c>
      <c r="D27" s="25">
        <v>0</v>
      </c>
      <c r="E27" s="25">
        <v>3915.56</v>
      </c>
      <c r="F27" s="25">
        <v>813.52280033308011</v>
      </c>
      <c r="G27" s="25">
        <v>1464.4715870604575</v>
      </c>
      <c r="H27" s="25">
        <v>2000</v>
      </c>
      <c r="I27" s="25">
        <v>1374.6018289523849</v>
      </c>
      <c r="J27" s="25">
        <v>0</v>
      </c>
      <c r="K27" s="26">
        <f t="shared" si="0"/>
        <v>9814.7746292854645</v>
      </c>
      <c r="L27" s="26">
        <f t="shared" si="1"/>
        <v>14381.283416012842</v>
      </c>
    </row>
    <row r="28" spans="1:12" ht="17.25" thickTop="1" thickBot="1">
      <c r="A28" s="32" t="s">
        <v>68</v>
      </c>
      <c r="B28" s="33" t="s">
        <v>69</v>
      </c>
      <c r="C28" s="24">
        <v>5414.17</v>
      </c>
      <c r="D28" s="25">
        <v>0</v>
      </c>
      <c r="E28" s="25">
        <v>3472.11</v>
      </c>
      <c r="F28" s="25">
        <v>815.46496915999762</v>
      </c>
      <c r="G28" s="25">
        <v>1387.244308852964</v>
      </c>
      <c r="H28" s="25">
        <v>2000</v>
      </c>
      <c r="I28" s="25">
        <v>1420.5222075112649</v>
      </c>
      <c r="J28" s="25">
        <v>0</v>
      </c>
      <c r="K28" s="26">
        <f t="shared" si="0"/>
        <v>9650.1571766712623</v>
      </c>
      <c r="L28" s="26">
        <f t="shared" si="1"/>
        <v>13694.046516364229</v>
      </c>
    </row>
    <row r="29" spans="1:12" ht="17.25" thickTop="1" thickBot="1">
      <c r="A29" s="35" t="s">
        <v>68</v>
      </c>
      <c r="B29" s="33" t="s">
        <v>70</v>
      </c>
      <c r="C29" s="24">
        <v>5144.25</v>
      </c>
      <c r="D29" s="25">
        <v>0</v>
      </c>
      <c r="E29" s="25">
        <v>3005.39</v>
      </c>
      <c r="F29" s="25">
        <v>757.38786680449221</v>
      </c>
      <c r="G29" s="25">
        <v>1252.3104819637924</v>
      </c>
      <c r="H29" s="25">
        <v>2000</v>
      </c>
      <c r="I29" s="25">
        <v>1465.5077799476851</v>
      </c>
      <c r="J29" s="25">
        <v>0</v>
      </c>
      <c r="K29" s="26">
        <f t="shared" si="0"/>
        <v>9367.1456467521784</v>
      </c>
      <c r="L29" s="26">
        <f t="shared" si="1"/>
        <v>12867.458261911477</v>
      </c>
    </row>
    <row r="30" spans="1:12" ht="17.25" thickTop="1" thickBot="1">
      <c r="A30" s="32" t="s">
        <v>71</v>
      </c>
      <c r="B30" s="33" t="s">
        <v>72</v>
      </c>
      <c r="C30" s="24">
        <v>4855.17</v>
      </c>
      <c r="D30" s="25">
        <v>0</v>
      </c>
      <c r="E30" s="25">
        <v>2546.1799999999998</v>
      </c>
      <c r="F30" s="25">
        <v>706.385349071257</v>
      </c>
      <c r="G30" s="25">
        <v>1121.7668296513839</v>
      </c>
      <c r="H30" s="25">
        <v>2000</v>
      </c>
      <c r="I30" s="25">
        <v>1492.7878857978751</v>
      </c>
      <c r="J30" s="25">
        <v>0</v>
      </c>
      <c r="K30" s="26">
        <f t="shared" si="0"/>
        <v>9054.3432348691331</v>
      </c>
      <c r="L30" s="26">
        <f t="shared" si="1"/>
        <v>12015.90471544926</v>
      </c>
    </row>
    <row r="31" spans="1:12" ht="17.25" thickTop="1" thickBot="1">
      <c r="A31" s="32" t="s">
        <v>71</v>
      </c>
      <c r="B31" s="33" t="s">
        <v>73</v>
      </c>
      <c r="C31" s="24">
        <v>4403.6400000000003</v>
      </c>
      <c r="D31" s="25">
        <v>0</v>
      </c>
      <c r="E31" s="25">
        <v>2068.2399999999998</v>
      </c>
      <c r="F31" s="25">
        <v>638.17376678656944</v>
      </c>
      <c r="G31" s="25">
        <v>975.5834601987425</v>
      </c>
      <c r="H31" s="25">
        <v>2000</v>
      </c>
      <c r="I31" s="25">
        <v>1509.4422547787201</v>
      </c>
      <c r="J31" s="25">
        <v>0</v>
      </c>
      <c r="K31" s="26">
        <f t="shared" si="0"/>
        <v>8551.2560215652902</v>
      </c>
      <c r="L31" s="26">
        <f t="shared" si="1"/>
        <v>10956.905714977462</v>
      </c>
    </row>
    <row r="32" spans="1:12" ht="17.25" thickTop="1" thickBot="1">
      <c r="A32" s="32" t="s">
        <v>71</v>
      </c>
      <c r="B32" s="33" t="s">
        <v>74</v>
      </c>
      <c r="C32" s="24">
        <v>4189.13</v>
      </c>
      <c r="D32" s="25">
        <v>0</v>
      </c>
      <c r="E32" s="25">
        <v>1585.72</v>
      </c>
      <c r="F32" s="25">
        <v>632.83936793633723</v>
      </c>
      <c r="G32" s="25">
        <v>891.53389909103146</v>
      </c>
      <c r="H32" s="25">
        <v>2000</v>
      </c>
      <c r="I32" s="25">
        <v>1444.2503965989099</v>
      </c>
      <c r="J32" s="25">
        <v>0</v>
      </c>
      <c r="K32" s="26">
        <f t="shared" si="0"/>
        <v>8266.2197645352462</v>
      </c>
      <c r="L32" s="26">
        <f t="shared" si="1"/>
        <v>10110.634295689943</v>
      </c>
    </row>
    <row r="33" spans="1:12" ht="17.25" thickTop="1" thickBot="1">
      <c r="A33" s="28" t="s">
        <v>75</v>
      </c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7.25" thickTop="1" thickBot="1">
      <c r="A34" s="36" t="s">
        <v>58</v>
      </c>
      <c r="B34" s="37" t="s">
        <v>59</v>
      </c>
      <c r="C34" s="38">
        <v>8417.6200000000008</v>
      </c>
      <c r="D34" s="39">
        <v>0</v>
      </c>
      <c r="E34" s="39">
        <v>1357.52</v>
      </c>
      <c r="F34" s="39">
        <v>0</v>
      </c>
      <c r="G34" s="39">
        <v>1388.66</v>
      </c>
      <c r="H34" s="39">
        <v>1700</v>
      </c>
      <c r="I34" s="39">
        <v>242.77</v>
      </c>
      <c r="J34" s="39">
        <v>0</v>
      </c>
      <c r="K34" s="31">
        <f>C34+D34+F34+H34+I34</f>
        <v>10360.390000000001</v>
      </c>
      <c r="L34" s="31">
        <f>C34+E34+G34+H34+I34</f>
        <v>13106.570000000002</v>
      </c>
    </row>
    <row r="35" spans="1:12" ht="17.25" thickTop="1" thickBot="1">
      <c r="A35" s="36" t="s">
        <v>60</v>
      </c>
      <c r="B35" s="37" t="s">
        <v>76</v>
      </c>
      <c r="C35" s="38">
        <v>8144.8089450000007</v>
      </c>
      <c r="D35" s="39">
        <v>0</v>
      </c>
      <c r="E35" s="39">
        <v>5454.5993250000001</v>
      </c>
      <c r="F35" s="39">
        <v>1223.4864392440529</v>
      </c>
      <c r="G35" s="39">
        <v>2177.4844708011151</v>
      </c>
      <c r="H35" s="39">
        <v>1700</v>
      </c>
      <c r="I35" s="39">
        <v>385.66</v>
      </c>
      <c r="J35" s="39">
        <v>0</v>
      </c>
      <c r="K35" s="31">
        <v>11453.955384244053</v>
      </c>
      <c r="L35" s="31">
        <v>17862.552740801115</v>
      </c>
    </row>
    <row r="36" spans="1:12" ht="17.25" thickTop="1" thickBot="1">
      <c r="A36" s="40" t="s">
        <v>62</v>
      </c>
      <c r="B36" s="37" t="s">
        <v>77</v>
      </c>
      <c r="C36" s="38">
        <v>7327.065165</v>
      </c>
      <c r="D36" s="39">
        <v>0</v>
      </c>
      <c r="E36" s="39">
        <v>5008.3183499999996</v>
      </c>
      <c r="F36" s="39">
        <v>1062.1434761066239</v>
      </c>
      <c r="G36" s="39">
        <v>1938.0871232635627</v>
      </c>
      <c r="H36" s="39">
        <v>1700</v>
      </c>
      <c r="I36" s="39">
        <v>627.96615833037504</v>
      </c>
      <c r="J36" s="39">
        <v>0</v>
      </c>
      <c r="K36" s="31">
        <v>10717.174799436998</v>
      </c>
      <c r="L36" s="31">
        <v>16601.436796593938</v>
      </c>
    </row>
    <row r="37" spans="1:12" ht="17.25" thickTop="1" thickBot="1">
      <c r="A37" s="36" t="s">
        <v>62</v>
      </c>
      <c r="B37" s="37" t="s">
        <v>78</v>
      </c>
      <c r="C37" s="38">
        <v>6289.3875450000005</v>
      </c>
      <c r="D37" s="39">
        <v>0</v>
      </c>
      <c r="E37" s="39">
        <v>4562.0373750000008</v>
      </c>
      <c r="F37" s="39">
        <v>913.5435918085592</v>
      </c>
      <c r="G37" s="39">
        <v>1711.4328545653748</v>
      </c>
      <c r="H37" s="39">
        <v>1700</v>
      </c>
      <c r="I37" s="39">
        <v>1064.0741335734101</v>
      </c>
      <c r="J37" s="39">
        <v>0</v>
      </c>
      <c r="K37" s="31">
        <v>9967.0052703819711</v>
      </c>
      <c r="L37" s="31">
        <v>15326.931908138788</v>
      </c>
    </row>
    <row r="38" spans="1:12" ht="17.25" thickTop="1" thickBot="1">
      <c r="A38" s="40" t="s">
        <v>65</v>
      </c>
      <c r="B38" s="37" t="s">
        <v>79</v>
      </c>
      <c r="C38" s="38">
        <v>5660.9495250000009</v>
      </c>
      <c r="D38" s="39">
        <v>0</v>
      </c>
      <c r="E38" s="39">
        <v>4115.73477</v>
      </c>
      <c r="F38" s="39">
        <v>827.57321186472507</v>
      </c>
      <c r="G38" s="39">
        <v>1547.4080902214173</v>
      </c>
      <c r="H38" s="39">
        <v>1700</v>
      </c>
      <c r="I38" s="39">
        <v>1262.48514352293</v>
      </c>
      <c r="J38" s="39">
        <v>0</v>
      </c>
      <c r="K38" s="31">
        <v>9451.007880387655</v>
      </c>
      <c r="L38" s="31">
        <v>14286.577528744348</v>
      </c>
    </row>
    <row r="39" spans="1:12" ht="17.25" thickTop="1" thickBot="1">
      <c r="A39" s="40" t="s">
        <v>65</v>
      </c>
      <c r="B39" s="37" t="s">
        <v>80</v>
      </c>
      <c r="C39" s="38">
        <v>5273.0046600000005</v>
      </c>
      <c r="D39" s="39">
        <v>0</v>
      </c>
      <c r="E39" s="39">
        <v>3669.4429800000003</v>
      </c>
      <c r="F39" s="39">
        <v>813.81839585183229</v>
      </c>
      <c r="G39" s="39">
        <v>1455.5988898084017</v>
      </c>
      <c r="H39" s="39">
        <v>1700</v>
      </c>
      <c r="I39" s="39">
        <v>1355.2412398122151</v>
      </c>
      <c r="J39" s="39">
        <v>0</v>
      </c>
      <c r="K39" s="31">
        <v>9142.0642956640477</v>
      </c>
      <c r="L39" s="31">
        <v>13453.287769620616</v>
      </c>
    </row>
    <row r="40" spans="1:12" ht="17.25" thickTop="1" thickBot="1">
      <c r="A40" s="40" t="s">
        <v>68</v>
      </c>
      <c r="B40" s="37" t="s">
        <v>81</v>
      </c>
      <c r="C40" s="38">
        <v>5026.0116900000003</v>
      </c>
      <c r="D40" s="39">
        <v>0</v>
      </c>
      <c r="E40" s="39">
        <v>3223.1836350000003</v>
      </c>
      <c r="F40" s="39">
        <v>815.74671899034627</v>
      </c>
      <c r="G40" s="39">
        <v>1379.4728285467922</v>
      </c>
      <c r="H40" s="39">
        <v>1700</v>
      </c>
      <c r="I40" s="39">
        <v>1400.5148524758899</v>
      </c>
      <c r="J40" s="39">
        <v>0</v>
      </c>
      <c r="K40" s="31">
        <v>8942.2732614662364</v>
      </c>
      <c r="L40" s="31">
        <v>12729.183006022682</v>
      </c>
    </row>
    <row r="41" spans="1:12" ht="17.25" thickTop="1" thickBot="1">
      <c r="A41" s="36" t="s">
        <v>68</v>
      </c>
      <c r="B41" s="37" t="s">
        <v>82</v>
      </c>
      <c r="C41" s="38">
        <v>4753.1276100000005</v>
      </c>
      <c r="D41" s="39">
        <v>0</v>
      </c>
      <c r="E41" s="39">
        <v>2776.9026600000002</v>
      </c>
      <c r="F41" s="39">
        <v>751.03823028492729</v>
      </c>
      <c r="G41" s="39">
        <v>1236.70995544125</v>
      </c>
      <c r="H41" s="39">
        <v>1700</v>
      </c>
      <c r="I41" s="39">
        <v>1438.115111163615</v>
      </c>
      <c r="J41" s="39">
        <v>0</v>
      </c>
      <c r="K41" s="31">
        <v>8642.2809514485434</v>
      </c>
      <c r="L41" s="31">
        <v>11904.855336604867</v>
      </c>
    </row>
    <row r="42" spans="1:12" ht="17.25" thickTop="1" thickBot="1">
      <c r="A42" s="40" t="s">
        <v>71</v>
      </c>
      <c r="B42" s="37" t="s">
        <v>83</v>
      </c>
      <c r="C42" s="38">
        <v>4444.0998</v>
      </c>
      <c r="D42" s="39">
        <v>0</v>
      </c>
      <c r="E42" s="39">
        <v>2330.6108700000004</v>
      </c>
      <c r="F42" s="39">
        <v>700.44854252304879</v>
      </c>
      <c r="G42" s="39">
        <v>1108.0658832792478</v>
      </c>
      <c r="H42" s="39">
        <v>1700</v>
      </c>
      <c r="I42" s="39">
        <v>1464.885308493245</v>
      </c>
      <c r="J42" s="39">
        <v>0</v>
      </c>
      <c r="K42" s="31">
        <v>8309.4336510162939</v>
      </c>
      <c r="L42" s="31">
        <v>11047.661861772493</v>
      </c>
    </row>
    <row r="43" spans="1:12" ht="17.25" thickTop="1" thickBot="1">
      <c r="A43" s="40" t="s">
        <v>71</v>
      </c>
      <c r="B43" s="37" t="s">
        <v>84</v>
      </c>
      <c r="C43" s="38">
        <v>4012.0405500000002</v>
      </c>
      <c r="D43" s="39">
        <v>0</v>
      </c>
      <c r="E43" s="39">
        <v>1884.31908</v>
      </c>
      <c r="F43" s="39">
        <v>641.2715068495163</v>
      </c>
      <c r="G43" s="39">
        <v>970.83446320559233</v>
      </c>
      <c r="H43" s="39">
        <v>1700</v>
      </c>
      <c r="I43" s="39">
        <v>1474.33894652805</v>
      </c>
      <c r="J43" s="39">
        <v>0</v>
      </c>
      <c r="K43" s="31">
        <v>7827.6510033775658</v>
      </c>
      <c r="L43" s="31">
        <v>10041.533039733642</v>
      </c>
    </row>
    <row r="44" spans="1:12" ht="17.25" thickTop="1" thickBot="1">
      <c r="A44" s="40" t="s">
        <v>71</v>
      </c>
      <c r="B44" s="37" t="s">
        <v>85</v>
      </c>
      <c r="C44" s="38">
        <v>3798.9526050000004</v>
      </c>
      <c r="D44" s="39">
        <v>0</v>
      </c>
      <c r="E44" s="39">
        <v>1438.0272900000002</v>
      </c>
      <c r="F44" s="39">
        <v>621.90477842555822</v>
      </c>
      <c r="G44" s="39">
        <v>873.4133503815109</v>
      </c>
      <c r="H44" s="39">
        <v>1700</v>
      </c>
      <c r="I44" s="39">
        <v>1404.13233002672</v>
      </c>
      <c r="J44" s="39">
        <v>0</v>
      </c>
      <c r="K44" s="31">
        <v>7524.989713452278</v>
      </c>
      <c r="L44" s="31">
        <v>9214.5255754082318</v>
      </c>
    </row>
    <row r="45" spans="1:12" ht="17.25" thickTop="1" thickBot="1">
      <c r="A45" s="28" t="s">
        <v>86</v>
      </c>
      <c r="B45" s="29"/>
      <c r="C45" s="30"/>
      <c r="D45" s="31"/>
      <c r="E45" s="26"/>
      <c r="F45" s="31"/>
      <c r="G45" s="31"/>
      <c r="H45" s="26"/>
      <c r="I45" s="31"/>
      <c r="J45" s="31"/>
      <c r="K45" s="31"/>
      <c r="L45" s="31"/>
    </row>
    <row r="46" spans="1:12" ht="17.25" thickTop="1" thickBot="1">
      <c r="A46" s="34" t="s">
        <v>87</v>
      </c>
      <c r="B46" s="33" t="s">
        <v>56</v>
      </c>
      <c r="C46" s="24">
        <v>5935.72</v>
      </c>
      <c r="D46" s="25">
        <v>0</v>
      </c>
      <c r="E46" s="25">
        <v>7234.14</v>
      </c>
      <c r="F46" s="25">
        <v>0</v>
      </c>
      <c r="G46" s="25">
        <v>2225.88</v>
      </c>
      <c r="H46" s="25">
        <v>1500</v>
      </c>
      <c r="I46" s="25">
        <v>0</v>
      </c>
      <c r="J46" s="25">
        <v>0</v>
      </c>
      <c r="K46" s="26">
        <f>C46+D46+F46+H46+I46</f>
        <v>7435.72</v>
      </c>
      <c r="L46" s="27">
        <f>C46+E46+G46+H46+I46+J46</f>
        <v>16895.740000000002</v>
      </c>
    </row>
    <row r="47" spans="1:12" ht="17.25" thickTop="1" thickBot="1">
      <c r="A47" s="35" t="s">
        <v>60</v>
      </c>
      <c r="B47" s="33" t="s">
        <v>76</v>
      </c>
      <c r="C47" s="24">
        <v>7525.4879700000001</v>
      </c>
      <c r="D47" s="25">
        <v>0</v>
      </c>
      <c r="E47" s="25">
        <v>5454.5993250000001</v>
      </c>
      <c r="F47" s="25">
        <v>1126.99</v>
      </c>
      <c r="G47" s="25">
        <v>2080.9899999999998</v>
      </c>
      <c r="H47" s="25">
        <v>1585</v>
      </c>
      <c r="I47" s="25">
        <v>385.66</v>
      </c>
      <c r="J47" s="25">
        <v>0</v>
      </c>
      <c r="K47" s="26">
        <v>10623.13797</v>
      </c>
      <c r="L47" s="27">
        <v>17031.737295000003</v>
      </c>
    </row>
    <row r="48" spans="1:12" ht="17.25" thickTop="1" thickBot="1">
      <c r="A48" s="32" t="s">
        <v>62</v>
      </c>
      <c r="B48" s="33" t="s">
        <v>77</v>
      </c>
      <c r="C48" s="24">
        <v>6834.5068050000009</v>
      </c>
      <c r="D48" s="25">
        <v>0</v>
      </c>
      <c r="E48" s="25">
        <v>5008.3183499999996</v>
      </c>
      <c r="F48" s="25">
        <v>1031.285265</v>
      </c>
      <c r="G48" s="25">
        <v>1907.22</v>
      </c>
      <c r="H48" s="25">
        <v>1585</v>
      </c>
      <c r="I48" s="25">
        <v>627.97</v>
      </c>
      <c r="J48" s="25">
        <v>0</v>
      </c>
      <c r="K48" s="26">
        <v>10078.762070000001</v>
      </c>
      <c r="L48" s="27">
        <v>15963.015154999999</v>
      </c>
    </row>
    <row r="49" spans="1:12" ht="17.25" thickTop="1" thickBot="1">
      <c r="A49" s="35" t="s">
        <v>62</v>
      </c>
      <c r="B49" s="33" t="s">
        <v>78</v>
      </c>
      <c r="C49" s="24">
        <v>5861.6651099999999</v>
      </c>
      <c r="D49" s="25">
        <v>0</v>
      </c>
      <c r="E49" s="25">
        <v>4562.0265600000002</v>
      </c>
      <c r="F49" s="25">
        <v>851.60990400000003</v>
      </c>
      <c r="G49" s="25">
        <v>1649.49</v>
      </c>
      <c r="H49" s="25">
        <v>1585</v>
      </c>
      <c r="I49" s="25">
        <v>1064.07</v>
      </c>
      <c r="J49" s="25">
        <v>0</v>
      </c>
      <c r="K49" s="26">
        <v>9362.3450139999986</v>
      </c>
      <c r="L49" s="27">
        <v>14722.25167</v>
      </c>
    </row>
    <row r="50" spans="1:12" ht="17.25" thickTop="1" thickBot="1">
      <c r="A50" s="32" t="s">
        <v>65</v>
      </c>
      <c r="B50" s="33" t="s">
        <v>79</v>
      </c>
      <c r="C50" s="24">
        <v>5292.7961100000002</v>
      </c>
      <c r="D50" s="25">
        <v>0</v>
      </c>
      <c r="E50" s="25">
        <v>4115.7455850000006</v>
      </c>
      <c r="F50" s="25">
        <v>816.31265150000002</v>
      </c>
      <c r="G50" s="25">
        <v>1536.14</v>
      </c>
      <c r="H50" s="25">
        <v>1585</v>
      </c>
      <c r="I50" s="25">
        <v>1262.49</v>
      </c>
      <c r="J50" s="25">
        <v>0</v>
      </c>
      <c r="K50" s="26">
        <v>8956.5987615000013</v>
      </c>
      <c r="L50" s="27">
        <v>13792.171694999999</v>
      </c>
    </row>
    <row r="51" spans="1:12" ht="17.25" thickTop="1" thickBot="1">
      <c r="A51" s="32" t="s">
        <v>65</v>
      </c>
      <c r="B51" s="33" t="s">
        <v>80</v>
      </c>
      <c r="C51" s="24">
        <v>4930.0934550000002</v>
      </c>
      <c r="D51" s="25">
        <v>0</v>
      </c>
      <c r="E51" s="25">
        <v>3669.4537950000004</v>
      </c>
      <c r="F51" s="25">
        <v>792.77729049999994</v>
      </c>
      <c r="G51" s="25">
        <v>1434.55</v>
      </c>
      <c r="H51" s="25">
        <v>1585</v>
      </c>
      <c r="I51" s="25">
        <v>1355.24</v>
      </c>
      <c r="J51" s="25">
        <v>0</v>
      </c>
      <c r="K51" s="26">
        <v>8663.1107455000001</v>
      </c>
      <c r="L51" s="27">
        <v>12974.337249999999</v>
      </c>
    </row>
    <row r="52" spans="1:12" ht="17.25" thickTop="1" thickBot="1">
      <c r="A52" s="32" t="s">
        <v>68</v>
      </c>
      <c r="B52" s="33" t="s">
        <v>81</v>
      </c>
      <c r="C52" s="24">
        <v>4699.1823900000009</v>
      </c>
      <c r="D52" s="25">
        <v>0</v>
      </c>
      <c r="E52" s="25">
        <v>3223.1728200000002</v>
      </c>
      <c r="F52" s="25">
        <v>742.22003799999993</v>
      </c>
      <c r="G52" s="25">
        <v>1305.94</v>
      </c>
      <c r="H52" s="25">
        <v>1585</v>
      </c>
      <c r="I52" s="25">
        <v>1400.51</v>
      </c>
      <c r="J52" s="25">
        <v>0</v>
      </c>
      <c r="K52" s="26">
        <v>8426.9124280000015</v>
      </c>
      <c r="L52" s="27">
        <v>12213.805210000002</v>
      </c>
    </row>
    <row r="53" spans="1:12" ht="17.25" thickTop="1" thickBot="1">
      <c r="A53" s="35" t="s">
        <v>68</v>
      </c>
      <c r="B53" s="33" t="s">
        <v>82</v>
      </c>
      <c r="C53" s="24">
        <v>4443.634755000001</v>
      </c>
      <c r="D53" s="25">
        <v>0</v>
      </c>
      <c r="E53" s="25">
        <v>2776.8810300000005</v>
      </c>
      <c r="F53" s="25">
        <v>700.24467700000014</v>
      </c>
      <c r="G53" s="25">
        <v>1185.9100000000001</v>
      </c>
      <c r="H53" s="25">
        <v>1585</v>
      </c>
      <c r="I53" s="25">
        <v>1438.12</v>
      </c>
      <c r="J53" s="25">
        <v>0</v>
      </c>
      <c r="K53" s="26">
        <v>8166.9994320000014</v>
      </c>
      <c r="L53" s="27">
        <v>11429.545785000002</v>
      </c>
    </row>
    <row r="54" spans="1:12" ht="17.25" thickTop="1" thickBot="1">
      <c r="A54" s="32" t="s">
        <v>71</v>
      </c>
      <c r="B54" s="33" t="s">
        <v>83</v>
      </c>
      <c r="C54" s="24">
        <v>4155.1013700000003</v>
      </c>
      <c r="D54" s="25">
        <v>0</v>
      </c>
      <c r="E54" s="25">
        <v>2330.6000549999999</v>
      </c>
      <c r="F54" s="25">
        <v>653.17742449999992</v>
      </c>
      <c r="G54" s="25">
        <v>1060.79</v>
      </c>
      <c r="H54" s="25">
        <v>1585</v>
      </c>
      <c r="I54" s="25">
        <v>1464.89</v>
      </c>
      <c r="J54" s="25">
        <v>0</v>
      </c>
      <c r="K54" s="26">
        <v>7858.1687945000003</v>
      </c>
      <c r="L54" s="27">
        <v>10596.381425</v>
      </c>
    </row>
    <row r="55" spans="1:12" ht="17.25" thickTop="1" thickBot="1">
      <c r="A55" s="32" t="s">
        <v>71</v>
      </c>
      <c r="B55" s="33" t="s">
        <v>84</v>
      </c>
      <c r="C55" s="24">
        <v>3751.1394900000005</v>
      </c>
      <c r="D55" s="25">
        <v>0</v>
      </c>
      <c r="E55" s="25">
        <v>1884.31908</v>
      </c>
      <c r="F55" s="25">
        <v>614.06017199999997</v>
      </c>
      <c r="G55" s="25">
        <v>943.62</v>
      </c>
      <c r="H55" s="25">
        <v>1585</v>
      </c>
      <c r="I55" s="25">
        <v>1474.34</v>
      </c>
      <c r="J55" s="25">
        <v>0</v>
      </c>
      <c r="K55" s="26">
        <v>7424.539662000001</v>
      </c>
      <c r="L55" s="27">
        <v>9638.4185699999998</v>
      </c>
    </row>
    <row r="56" spans="1:12" ht="17.25" thickTop="1" thickBot="1">
      <c r="A56" s="32" t="s">
        <v>71</v>
      </c>
      <c r="B56" s="33" t="s">
        <v>85</v>
      </c>
      <c r="C56" s="24">
        <v>3551.8947450000005</v>
      </c>
      <c r="D56" s="25">
        <v>0</v>
      </c>
      <c r="E56" s="25">
        <v>1438.0272900000002</v>
      </c>
      <c r="F56" s="25">
        <v>581.30481099999997</v>
      </c>
      <c r="G56" s="25">
        <v>832.81</v>
      </c>
      <c r="H56" s="25">
        <v>1585</v>
      </c>
      <c r="I56" s="25">
        <v>1404.13</v>
      </c>
      <c r="J56" s="25">
        <v>0</v>
      </c>
      <c r="K56" s="26">
        <v>7122.3295560000006</v>
      </c>
      <c r="L56" s="27">
        <v>8811.8620350000019</v>
      </c>
    </row>
    <row r="57" spans="1:12" ht="17.25" thickTop="1" thickBot="1">
      <c r="A57" s="28" t="s">
        <v>88</v>
      </c>
      <c r="B57" s="33"/>
      <c r="C57" s="24"/>
      <c r="D57" s="25"/>
      <c r="E57" s="25"/>
      <c r="F57" s="25"/>
      <c r="G57" s="25"/>
      <c r="H57" s="25"/>
      <c r="I57" s="25"/>
      <c r="J57" s="25"/>
      <c r="K57" s="26"/>
      <c r="L57" s="27"/>
    </row>
    <row r="58" spans="1:12" ht="17.25" thickTop="1" thickBot="1">
      <c r="A58" s="32" t="s">
        <v>89</v>
      </c>
      <c r="B58" s="33" t="s">
        <v>90</v>
      </c>
      <c r="C58" s="24">
        <f>((((9581.18)*3%)+9581.18)*8%)+9868.62</f>
        <v>10658.109232000001</v>
      </c>
      <c r="D58" s="25">
        <v>0</v>
      </c>
      <c r="E58" s="25">
        <f>((((11147.68)*3%)+11147.68)*8%)+11482.11</f>
        <v>12400.678832000001</v>
      </c>
      <c r="F58" s="25">
        <v>1185.1533204522482</v>
      </c>
      <c r="G58" s="25">
        <v>3134.8582384850351</v>
      </c>
      <c r="H58" s="25">
        <v>1265.48</v>
      </c>
      <c r="I58" s="25">
        <v>0</v>
      </c>
      <c r="J58" s="25">
        <v>0</v>
      </c>
      <c r="K58" s="26">
        <f t="shared" ref="K58:K61" si="2">SUM(C58+D58+F58+H58+I58+J58)</f>
        <v>13108.742552452248</v>
      </c>
      <c r="L58" s="26">
        <f t="shared" ref="L58:L61" si="3">SUM(C58+E58+G58+H58+I58+J58)</f>
        <v>27459.126302485034</v>
      </c>
    </row>
    <row r="59" spans="1:12" ht="17.25" thickTop="1" thickBot="1">
      <c r="A59" s="32" t="s">
        <v>91</v>
      </c>
      <c r="B59" s="33" t="s">
        <v>92</v>
      </c>
      <c r="C59" s="24">
        <f>((((6647.54)*3%)+6647.54)*8%)+6846.97</f>
        <v>7394.727296</v>
      </c>
      <c r="D59" s="25">
        <v>0</v>
      </c>
      <c r="E59" s="25">
        <f>((((10998.29)*3%)+10998.29)*8%)+11328.24</f>
        <v>12234.499096</v>
      </c>
      <c r="F59" s="25">
        <v>1004.0897268147096</v>
      </c>
      <c r="G59" s="25">
        <v>2927.6681975360211</v>
      </c>
      <c r="H59" s="25">
        <v>1265.48</v>
      </c>
      <c r="I59" s="25">
        <v>0</v>
      </c>
      <c r="J59" s="25">
        <v>0</v>
      </c>
      <c r="K59" s="26">
        <f t="shared" si="2"/>
        <v>9664.2970228147096</v>
      </c>
      <c r="L59" s="26">
        <f t="shared" si="3"/>
        <v>23822.374589536023</v>
      </c>
    </row>
    <row r="60" spans="1:12" ht="17.25" thickTop="1" thickBot="1">
      <c r="A60" s="35" t="s">
        <v>93</v>
      </c>
      <c r="B60" s="33" t="s">
        <v>94</v>
      </c>
      <c r="C60" s="24">
        <f>((((4995.76)*3%)+4995.76)*8%)+5145.63</f>
        <v>5557.280624</v>
      </c>
      <c r="D60" s="25">
        <v>0</v>
      </c>
      <c r="E60" s="25">
        <f>((((10202.8)*3%)+10202.8)*8%)+10508.88</f>
        <v>11349.59072</v>
      </c>
      <c r="F60" s="25">
        <v>770.78585628149017</v>
      </c>
      <c r="G60" s="25">
        <v>2555.2323639920514</v>
      </c>
      <c r="H60" s="25">
        <v>1190</v>
      </c>
      <c r="I60" s="25">
        <v>0</v>
      </c>
      <c r="J60" s="25">
        <v>0</v>
      </c>
      <c r="K60" s="26">
        <f t="shared" si="2"/>
        <v>7518.0664802814899</v>
      </c>
      <c r="L60" s="26">
        <f t="shared" si="3"/>
        <v>20652.10370799205</v>
      </c>
    </row>
    <row r="61" spans="1:12" ht="17.25" thickTop="1" thickBot="1">
      <c r="A61" s="35" t="s">
        <v>93</v>
      </c>
      <c r="B61" s="33" t="s">
        <v>95</v>
      </c>
      <c r="C61" s="24">
        <f>((((4995.76)*3%)+4995.76)*8%)+5145.63</f>
        <v>5557.280624</v>
      </c>
      <c r="D61" s="25">
        <v>0</v>
      </c>
      <c r="E61" s="25">
        <f>((((8016.96)*3%)+8016.96)*8%)+8257.47</f>
        <v>8918.0675039999987</v>
      </c>
      <c r="F61" s="25">
        <v>770.78585628149017</v>
      </c>
      <c r="G61" s="25">
        <v>2172.9372820248382</v>
      </c>
      <c r="H61" s="25">
        <v>1190</v>
      </c>
      <c r="I61" s="25">
        <v>0</v>
      </c>
      <c r="J61" s="25">
        <v>0</v>
      </c>
      <c r="K61" s="26">
        <f t="shared" si="2"/>
        <v>7518.0664802814899</v>
      </c>
      <c r="L61" s="26">
        <f t="shared" si="3"/>
        <v>17838.285410024837</v>
      </c>
    </row>
    <row r="62" spans="1:12" ht="17.25" thickTop="1" thickBot="1">
      <c r="A62" s="32" t="s">
        <v>96</v>
      </c>
      <c r="B62" s="33" t="s">
        <v>97</v>
      </c>
      <c r="C62" s="24">
        <v>7559.4470700000002</v>
      </c>
      <c r="D62" s="25">
        <v>0</v>
      </c>
      <c r="E62" s="25">
        <v>18764.71716</v>
      </c>
      <c r="F62" s="25">
        <v>1134.7266863860143</v>
      </c>
      <c r="G62" s="25">
        <v>4416.6380039925707</v>
      </c>
      <c r="H62" s="25">
        <v>1472.04</v>
      </c>
      <c r="I62" s="25">
        <v>0</v>
      </c>
      <c r="J62" s="25">
        <v>0</v>
      </c>
      <c r="K62" s="26">
        <v>10166.213756386016</v>
      </c>
      <c r="L62" s="26">
        <v>32212.842233992575</v>
      </c>
    </row>
    <row r="63" spans="1:12" ht="17.25" thickTop="1" thickBot="1">
      <c r="A63" s="35" t="s">
        <v>96</v>
      </c>
      <c r="B63" s="33" t="s">
        <v>98</v>
      </c>
      <c r="C63" s="24">
        <f>((7559.44707)*10%)+7559.44707</f>
        <v>8315.3917770000007</v>
      </c>
      <c r="D63" s="25">
        <v>0</v>
      </c>
      <c r="E63" s="25">
        <f>((11660.82)*10%)+11660.82</f>
        <v>12826.902</v>
      </c>
      <c r="F63" s="25">
        <v>1134.72668638601</v>
      </c>
      <c r="G63" s="25">
        <v>3174.178987599128</v>
      </c>
      <c r="H63" s="25">
        <v>1472.04</v>
      </c>
      <c r="I63" s="25">
        <v>0</v>
      </c>
      <c r="J63" s="25">
        <v>0</v>
      </c>
      <c r="K63" s="26">
        <f>SUM(C63+D63+F63+H63+I63+J63)</f>
        <v>10922.158463386011</v>
      </c>
      <c r="L63" s="26">
        <f>SUM(C63+E63+G63+H63+I63+J63)</f>
        <v>25788.512764599127</v>
      </c>
    </row>
    <row r="64" spans="1:12" ht="17.25" thickTop="1" thickBot="1">
      <c r="A64" s="35" t="s">
        <v>99</v>
      </c>
      <c r="B64" s="33" t="s">
        <v>59</v>
      </c>
      <c r="C64" s="24">
        <f>((7794.078495)*8%)+7794.078495</f>
        <v>8417.6047746000004</v>
      </c>
      <c r="D64" s="25">
        <v>0</v>
      </c>
      <c r="E64" s="25">
        <f>((1256.96)*8%)+1256.96</f>
        <v>1357.5168000000001</v>
      </c>
      <c r="F64" s="25">
        <v>1168.82</v>
      </c>
      <c r="G64" s="25">
        <v>1388.6578703359999</v>
      </c>
      <c r="H64" s="25">
        <v>1529</v>
      </c>
      <c r="I64" s="25">
        <v>242.77214051999999</v>
      </c>
      <c r="J64" s="25">
        <v>0</v>
      </c>
      <c r="K64" s="26">
        <f>SUM(C64+D64+F64+H64+I64+J64)</f>
        <v>11358.196915119999</v>
      </c>
      <c r="L64" s="26">
        <f>SUM(C64+E64+G64+H64+I64+J64)</f>
        <v>12935.551585456</v>
      </c>
    </row>
    <row r="65" spans="1:12" ht="17.25" thickTop="1" thickBot="1">
      <c r="A65" s="32" t="s">
        <v>100</v>
      </c>
      <c r="B65" s="33" t="s">
        <v>101</v>
      </c>
      <c r="C65" s="24">
        <f>((6555)*8%)+6555</f>
        <v>7079.4</v>
      </c>
      <c r="D65" s="25">
        <v>0</v>
      </c>
      <c r="E65" s="25">
        <f>((7451.15)*8%)+7451.15</f>
        <v>8047.2419999999993</v>
      </c>
      <c r="F65" s="25">
        <v>989.66984911213092</v>
      </c>
      <c r="G65" s="25">
        <v>2292.8597093517378</v>
      </c>
      <c r="H65" s="25">
        <v>1600</v>
      </c>
      <c r="I65" s="25">
        <v>0</v>
      </c>
      <c r="J65" s="25">
        <v>0</v>
      </c>
      <c r="K65" s="26">
        <f>SUM(C65+D65+F65+H65+I65+J65)</f>
        <v>9669.0698491121293</v>
      </c>
      <c r="L65" s="26">
        <f>SUM(C65+E65+G65+H65+I65+J65)</f>
        <v>19019.501709351738</v>
      </c>
    </row>
    <row r="66" spans="1:12" ht="17.25" thickTop="1" thickBot="1">
      <c r="A66" s="32" t="s">
        <v>102</v>
      </c>
      <c r="B66" s="33" t="s">
        <v>103</v>
      </c>
      <c r="C66" s="24">
        <f>((4906.62)*8%)+4906.62</f>
        <v>5299.1495999999997</v>
      </c>
      <c r="D66" s="25">
        <v>0</v>
      </c>
      <c r="E66" s="25">
        <f>((11960.88)*8%)+11960.88</f>
        <v>12917.750399999999</v>
      </c>
      <c r="F66" s="25">
        <v>760.06756350255773</v>
      </c>
      <c r="G66" s="25">
        <v>2852.0015996452598</v>
      </c>
      <c r="H66" s="25">
        <v>1265.48</v>
      </c>
      <c r="I66" s="25">
        <v>0</v>
      </c>
      <c r="J66" s="25">
        <v>0</v>
      </c>
      <c r="K66" s="26">
        <f>SUM(C66+D66+F66+H66+I66+J66)</f>
        <v>7324.6971635025566</v>
      </c>
      <c r="L66" s="26">
        <f>SUM(C66+E66+G66+H66+I66+J66)</f>
        <v>22334.381599645258</v>
      </c>
    </row>
    <row r="67" spans="1:12" ht="17.25" thickTop="1" thickBot="1">
      <c r="A67" s="35" t="s">
        <v>104</v>
      </c>
      <c r="B67" s="33" t="s">
        <v>105</v>
      </c>
      <c r="C67" s="24">
        <f>((3914.98)*8%)+3914.98</f>
        <v>4228.1783999999998</v>
      </c>
      <c r="D67" s="25">
        <v>0</v>
      </c>
      <c r="E67" s="25">
        <f>((7357.38)*8%)+7357.38</f>
        <v>7945.9704000000002</v>
      </c>
      <c r="F67" s="25">
        <v>615.28968821848753</v>
      </c>
      <c r="G67" s="25">
        <v>1902.0819323255544</v>
      </c>
      <c r="H67" s="25">
        <v>1190</v>
      </c>
      <c r="I67" s="25">
        <v>0</v>
      </c>
      <c r="J67" s="25">
        <v>0</v>
      </c>
      <c r="K67" s="26">
        <f t="shared" ref="K67" si="4">SUM(C67+D67+F67+H67+I67+J67)</f>
        <v>6033.4680882184875</v>
      </c>
      <c r="L67" s="26">
        <f t="shared" ref="L67" si="5">SUM(C67+E67+G67+H67+I67+J67)</f>
        <v>15266.230732325554</v>
      </c>
    </row>
    <row r="68" spans="1:12" ht="17.25" thickTop="1" thickBot="1">
      <c r="A68" s="28" t="s">
        <v>106</v>
      </c>
      <c r="B68" s="29"/>
      <c r="C68" s="30"/>
      <c r="D68" s="31"/>
      <c r="E68" s="26"/>
      <c r="F68" s="31"/>
      <c r="G68" s="31"/>
      <c r="H68" s="26"/>
      <c r="I68" s="31"/>
      <c r="J68" s="31"/>
      <c r="K68" s="31"/>
      <c r="L68" s="31"/>
    </row>
    <row r="69" spans="1:12" ht="17.25" thickTop="1" thickBot="1">
      <c r="A69" s="32" t="s">
        <v>96</v>
      </c>
      <c r="B69" s="33" t="s">
        <v>98</v>
      </c>
      <c r="C69" s="24">
        <f>((7037.17)*10%)+7037.17</f>
        <v>7740.8870000000006</v>
      </c>
      <c r="D69" s="25">
        <v>0</v>
      </c>
      <c r="E69" s="25">
        <f>((11660.82)*10%)+11660.82</f>
        <v>12826.902</v>
      </c>
      <c r="F69" s="25">
        <v>1055.7867431640625</v>
      </c>
      <c r="G69" s="25">
        <v>3095.2171751640626</v>
      </c>
      <c r="H69" s="25">
        <v>1472.04</v>
      </c>
      <c r="I69" s="25">
        <v>0</v>
      </c>
      <c r="J69" s="25">
        <v>0</v>
      </c>
      <c r="K69" s="26">
        <f>SUM(C69+D69+F69+H69+I69+J69)</f>
        <v>10268.713743164062</v>
      </c>
      <c r="L69" s="26">
        <f>SUM(C69+E69+G69+H69+I69+J69)</f>
        <v>25135.046175164065</v>
      </c>
    </row>
    <row r="70" spans="1:12" ht="17.25" thickTop="1" thickBot="1">
      <c r="A70" s="35" t="s">
        <v>99</v>
      </c>
      <c r="B70" s="33" t="s">
        <v>59</v>
      </c>
      <c r="C70" s="24">
        <f>((7201.42)*8%)+7201.42</f>
        <v>7777.5335999999998</v>
      </c>
      <c r="D70" s="25">
        <v>0</v>
      </c>
      <c r="E70" s="25">
        <f>((1256.96)*8%)+1256.96</f>
        <v>1357.5168000000001</v>
      </c>
      <c r="F70" s="25">
        <v>1042.72</v>
      </c>
      <c r="G70" s="25">
        <v>1262.5576960000001</v>
      </c>
      <c r="H70" s="25">
        <v>1529</v>
      </c>
      <c r="I70" s="25">
        <v>242.77214051999999</v>
      </c>
      <c r="J70" s="25">
        <v>0</v>
      </c>
      <c r="K70" s="26">
        <f>SUM(C70+D70+F70+H70+I70+J70)</f>
        <v>10592.025740519999</v>
      </c>
      <c r="L70" s="26">
        <f>SUM(C70+E70+G70+H70+I70+J70)</f>
        <v>12169.380236519999</v>
      </c>
    </row>
    <row r="71" spans="1:12" ht="17.25" thickTop="1" thickBot="1">
      <c r="A71" s="32" t="s">
        <v>102</v>
      </c>
      <c r="B71" s="33" t="s">
        <v>103</v>
      </c>
      <c r="C71" s="24">
        <f>((4536.21)*8%)+4536.21</f>
        <v>4899.1067999999996</v>
      </c>
      <c r="D71" s="25">
        <v>0</v>
      </c>
      <c r="E71" s="25">
        <f>((11960.88)*8%)+11960.88</f>
        <v>12917.750399999999</v>
      </c>
      <c r="F71" s="25">
        <v>734.12847900390625</v>
      </c>
      <c r="G71" s="25">
        <v>2826.0385785039066</v>
      </c>
      <c r="H71" s="25">
        <v>1265.48</v>
      </c>
      <c r="I71" s="25">
        <v>0</v>
      </c>
      <c r="J71" s="25">
        <v>0</v>
      </c>
      <c r="K71" s="26">
        <f>SUM(C71+D71+F71+H71+I71+J71)</f>
        <v>6898.7152790039054</v>
      </c>
      <c r="L71" s="26">
        <f>SUM(C71+E71+G71+H71+I71+J71)</f>
        <v>21908.375778503905</v>
      </c>
    </row>
    <row r="72" spans="1:12" ht="17.25" thickTop="1" thickBot="1">
      <c r="A72" s="32" t="s">
        <v>104</v>
      </c>
      <c r="B72" s="33" t="s">
        <v>105</v>
      </c>
      <c r="C72" s="24">
        <f>((3631.76)*8%)+3631.76</f>
        <v>3922.3008000000004</v>
      </c>
      <c r="D72" s="25">
        <v>0</v>
      </c>
      <c r="E72" s="25">
        <f>((7357.38)*8%)+7357.38</f>
        <v>7945.9704000000002</v>
      </c>
      <c r="F72" s="25">
        <v>580.684814453125</v>
      </c>
      <c r="G72" s="25">
        <v>1867.4609154531249</v>
      </c>
      <c r="H72" s="25">
        <v>1190</v>
      </c>
      <c r="I72" s="25">
        <v>0</v>
      </c>
      <c r="J72" s="25">
        <v>0</v>
      </c>
      <c r="K72" s="26">
        <f t="shared" ref="K72" si="6">SUM(C72+D72+F72+H72+I72+J72)</f>
        <v>5692.9856144531259</v>
      </c>
      <c r="L72" s="26">
        <f t="shared" ref="L72" si="7">SUM(C72+E72+G72+H72+I72+J72)</f>
        <v>14925.732115453126</v>
      </c>
    </row>
    <row r="73" spans="1:12" ht="17.25" thickTop="1" thickBot="1">
      <c r="A73" s="35" t="s">
        <v>93</v>
      </c>
      <c r="B73" s="33" t="s">
        <v>94</v>
      </c>
      <c r="C73" s="24">
        <f>((((4624.8)*3%)+4624.8)*8%)+4763.54</f>
        <v>5144.6235200000001</v>
      </c>
      <c r="D73" s="25">
        <v>0</v>
      </c>
      <c r="E73" s="25">
        <f>((((10202.8)*3%)+10202.8)*8%)+10508.88</f>
        <v>11349.59072</v>
      </c>
      <c r="F73" s="25">
        <v>716.55267333984375</v>
      </c>
      <c r="G73" s="25">
        <v>2500.9805328398438</v>
      </c>
      <c r="H73" s="25">
        <v>1190</v>
      </c>
      <c r="I73" s="25">
        <v>0</v>
      </c>
      <c r="J73" s="25">
        <v>0</v>
      </c>
      <c r="K73" s="26">
        <f>SUM(C73+D73+F73+H73+I73+J73)</f>
        <v>7051.1761933398438</v>
      </c>
      <c r="L73" s="26">
        <f>SUM(C73+E73+G73+H73+I73+J73)</f>
        <v>20185.194772839845</v>
      </c>
    </row>
    <row r="74" spans="1:12" ht="17.25" thickTop="1" thickBot="1">
      <c r="A74" s="35" t="s">
        <v>93</v>
      </c>
      <c r="B74" s="33" t="s">
        <v>95</v>
      </c>
      <c r="C74" s="24">
        <f>((((4624.8)*3%)+4624.8)*8%)+4763.54</f>
        <v>5144.6235200000001</v>
      </c>
      <c r="D74" s="25">
        <v>0</v>
      </c>
      <c r="E74" s="25">
        <f>((((8016.96)*3%)+8016.96)*8%)+8257.47</f>
        <v>8918.0675039999987</v>
      </c>
      <c r="F74" s="25">
        <v>716.55267333984375</v>
      </c>
      <c r="G74" s="25">
        <v>2118.6875763398439</v>
      </c>
      <c r="H74" s="25">
        <v>1190</v>
      </c>
      <c r="I74" s="25">
        <v>0</v>
      </c>
      <c r="J74" s="25">
        <v>0</v>
      </c>
      <c r="K74" s="26">
        <f>SUM(C74+D74+F74+H74+I74+J74)</f>
        <v>7051.1761933398438</v>
      </c>
      <c r="L74" s="26">
        <f>SUM(C74+E74+G74+H74+I74+J74)</f>
        <v>17371.378600339842</v>
      </c>
    </row>
    <row r="75" spans="1:12" ht="17.25" thickTop="1" thickBot="1">
      <c r="A75" s="32" t="s">
        <v>107</v>
      </c>
      <c r="B75" s="33" t="s">
        <v>108</v>
      </c>
      <c r="C75" s="24">
        <v>7951.5</v>
      </c>
      <c r="D75" s="25">
        <v>0</v>
      </c>
      <c r="E75" s="25">
        <v>4174.78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6">
        <f>SUM(C75+D75+F75+H75+I75+J75)</f>
        <v>7951.5</v>
      </c>
      <c r="L75" s="26">
        <f>SUM(C75+E75+G75+H75+I75+J75)</f>
        <v>12126.279999999999</v>
      </c>
    </row>
    <row r="76" spans="1:12" ht="16.5" thickTop="1"/>
  </sheetData>
  <mergeCells count="9">
    <mergeCell ref="D6:E6"/>
    <mergeCell ref="F6:G6"/>
    <mergeCell ref="K6:L6"/>
    <mergeCell ref="A2:L2"/>
    <mergeCell ref="A3:L3"/>
    <mergeCell ref="A4:L4"/>
    <mergeCell ref="A5:A7"/>
    <mergeCell ref="B5:B7"/>
    <mergeCell ref="C5:I5"/>
  </mergeCells>
  <pageMargins left="0.38" right="0.15748031496062992" top="0.35433070866141736" bottom="0.31496062992125984" header="0.23622047244094491" footer="0.23622047244094491"/>
  <pageSetup scale="58" orientation="landscape" r:id="rId1"/>
  <rowBreaks count="1" manualBreakCount="1">
    <brk id="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 de ayuda 2019 (2)</vt:lpstr>
      <vt:lpstr>'hoja de ayuda 2019 (2)'!Área_de_impresión</vt:lpstr>
      <vt:lpstr>'hoja de ayuda 2019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Patricia Del Hoyo Lara</cp:lastModifiedBy>
  <dcterms:created xsi:type="dcterms:W3CDTF">2021-02-16T17:15:01Z</dcterms:created>
  <dcterms:modified xsi:type="dcterms:W3CDTF">2021-02-18T20:05:56Z</dcterms:modified>
</cp:coreProperties>
</file>