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medina\Desktop\"/>
    </mc:Choice>
  </mc:AlternateContent>
  <xr:revisionPtr revIDLastSave="0" documentId="13_ncr:1_{4CF16ECC-8D11-416D-B90A-AC595E5FAD70}" xr6:coauthVersionLast="47" xr6:coauthVersionMax="47" xr10:uidLastSave="{00000000-0000-0000-0000-000000000000}"/>
  <bookViews>
    <workbookView xWindow="-120" yWindow="-120" windowWidth="29040" windowHeight="15840" xr2:uid="{E9B2CE61-6F97-4D8E-93FE-3B264A3D648C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9" i="1" l="1"/>
  <c r="N69" i="1"/>
  <c r="M69" i="1"/>
  <c r="L69" i="1"/>
  <c r="K69" i="1"/>
  <c r="J69" i="1"/>
  <c r="I69" i="1"/>
  <c r="H69" i="1"/>
  <c r="G69" i="1"/>
  <c r="F69" i="1"/>
  <c r="E69" i="1"/>
  <c r="D69" i="1"/>
  <c r="O102" i="1" l="1"/>
  <c r="N102" i="1"/>
  <c r="M102" i="1"/>
  <c r="L102" i="1"/>
  <c r="K102" i="1"/>
  <c r="J102" i="1"/>
  <c r="I102" i="1"/>
  <c r="H102" i="1"/>
  <c r="G102" i="1"/>
  <c r="F102" i="1"/>
  <c r="E102" i="1"/>
  <c r="D102" i="1"/>
  <c r="O98" i="1"/>
  <c r="N98" i="1"/>
  <c r="M98" i="1"/>
  <c r="L98" i="1"/>
  <c r="L97" i="1" s="1"/>
  <c r="K98" i="1"/>
  <c r="K97" i="1" s="1"/>
  <c r="J98" i="1"/>
  <c r="J97" i="1" s="1"/>
  <c r="I98" i="1"/>
  <c r="H98" i="1"/>
  <c r="H97" i="1" s="1"/>
  <c r="G98" i="1"/>
  <c r="G97" i="1" s="1"/>
  <c r="F98" i="1"/>
  <c r="F97" i="1" s="1"/>
  <c r="E98" i="1"/>
  <c r="E97" i="1" s="1"/>
  <c r="D98" i="1"/>
  <c r="D97" i="1" s="1"/>
  <c r="O97" i="1"/>
  <c r="N97" i="1"/>
  <c r="M97" i="1"/>
  <c r="I97" i="1"/>
  <c r="O88" i="1"/>
  <c r="N88" i="1"/>
  <c r="M88" i="1"/>
  <c r="L88" i="1"/>
  <c r="K88" i="1"/>
  <c r="J88" i="1"/>
  <c r="I88" i="1"/>
  <c r="H88" i="1"/>
  <c r="G88" i="1"/>
  <c r="F88" i="1"/>
  <c r="E88" i="1"/>
  <c r="D88" i="1"/>
  <c r="O77" i="1"/>
  <c r="N77" i="1"/>
  <c r="M77" i="1"/>
  <c r="L77" i="1"/>
  <c r="K77" i="1"/>
  <c r="J77" i="1"/>
  <c r="I77" i="1"/>
  <c r="H77" i="1"/>
  <c r="G77" i="1"/>
  <c r="F77" i="1"/>
  <c r="E77" i="1"/>
  <c r="D77" i="1"/>
  <c r="O72" i="1"/>
  <c r="N72" i="1"/>
  <c r="M72" i="1"/>
  <c r="L72" i="1"/>
  <c r="K72" i="1"/>
  <c r="J72" i="1"/>
  <c r="I72" i="1"/>
  <c r="H72" i="1"/>
  <c r="G72" i="1"/>
  <c r="F72" i="1"/>
  <c r="E72" i="1"/>
  <c r="D72" i="1"/>
  <c r="O70" i="1"/>
  <c r="N70" i="1"/>
  <c r="M70" i="1"/>
  <c r="L70" i="1"/>
  <c r="K70" i="1"/>
  <c r="J70" i="1"/>
  <c r="I70" i="1"/>
  <c r="H70" i="1"/>
  <c r="G70" i="1"/>
  <c r="F70" i="1"/>
  <c r="E70" i="1"/>
  <c r="D70" i="1"/>
  <c r="O66" i="1"/>
  <c r="N66" i="1"/>
  <c r="M66" i="1"/>
  <c r="L66" i="1"/>
  <c r="K66" i="1"/>
  <c r="J66" i="1"/>
  <c r="I66" i="1"/>
  <c r="H66" i="1"/>
  <c r="G66" i="1"/>
  <c r="F66" i="1"/>
  <c r="D66" i="1"/>
  <c r="M65" i="1"/>
  <c r="I65" i="1"/>
  <c r="O60" i="1"/>
  <c r="N60" i="1"/>
  <c r="M60" i="1"/>
  <c r="L60" i="1"/>
  <c r="K60" i="1"/>
  <c r="J60" i="1"/>
  <c r="I60" i="1"/>
  <c r="H60" i="1"/>
  <c r="H59" i="1" s="1"/>
  <c r="G60" i="1"/>
  <c r="G59" i="1" s="1"/>
  <c r="F60" i="1"/>
  <c r="F59" i="1" s="1"/>
  <c r="E60" i="1"/>
  <c r="D60" i="1"/>
  <c r="D59" i="1" s="1"/>
  <c r="O59" i="1"/>
  <c r="N59" i="1"/>
  <c r="M59" i="1"/>
  <c r="L59" i="1"/>
  <c r="K59" i="1"/>
  <c r="J59" i="1"/>
  <c r="I59" i="1"/>
  <c r="E59" i="1"/>
  <c r="O57" i="1"/>
  <c r="N57" i="1"/>
  <c r="M57" i="1"/>
  <c r="L57" i="1"/>
  <c r="K57" i="1"/>
  <c r="J57" i="1"/>
  <c r="I57" i="1"/>
  <c r="H57" i="1"/>
  <c r="G57" i="1"/>
  <c r="F57" i="1"/>
  <c r="E57" i="1"/>
  <c r="D57" i="1"/>
  <c r="O55" i="1"/>
  <c r="N55" i="1"/>
  <c r="M55" i="1"/>
  <c r="L55" i="1"/>
  <c r="K55" i="1"/>
  <c r="J55" i="1"/>
  <c r="I55" i="1"/>
  <c r="H55" i="1"/>
  <c r="G55" i="1"/>
  <c r="F55" i="1"/>
  <c r="E55" i="1"/>
  <c r="D55" i="1"/>
  <c r="O41" i="1"/>
  <c r="O38" i="1" s="1"/>
  <c r="O33" i="1" s="1"/>
  <c r="N41" i="1"/>
  <c r="N38" i="1" s="1"/>
  <c r="N33" i="1" s="1"/>
  <c r="M41" i="1"/>
  <c r="M38" i="1" s="1"/>
  <c r="M33" i="1" s="1"/>
  <c r="L41" i="1"/>
  <c r="L38" i="1" s="1"/>
  <c r="L33" i="1" s="1"/>
  <c r="K41" i="1"/>
  <c r="K38" i="1" s="1"/>
  <c r="K33" i="1" s="1"/>
  <c r="J41" i="1"/>
  <c r="J38" i="1" s="1"/>
  <c r="J33" i="1" s="1"/>
  <c r="I41" i="1"/>
  <c r="I38" i="1" s="1"/>
  <c r="I33" i="1" s="1"/>
  <c r="H41" i="1"/>
  <c r="H38" i="1" s="1"/>
  <c r="H33" i="1" s="1"/>
  <c r="G41" i="1"/>
  <c r="G38" i="1" s="1"/>
  <c r="G33" i="1" s="1"/>
  <c r="F41" i="1"/>
  <c r="F38" i="1" s="1"/>
  <c r="F33" i="1" s="1"/>
  <c r="E41" i="1"/>
  <c r="E38" i="1" s="1"/>
  <c r="D41" i="1"/>
  <c r="D38" i="1" s="1"/>
  <c r="D33" i="1" s="1"/>
  <c r="O31" i="1"/>
  <c r="N31" i="1"/>
  <c r="M31" i="1"/>
  <c r="M30" i="1" s="1"/>
  <c r="L31" i="1"/>
  <c r="L30" i="1" s="1"/>
  <c r="K31" i="1"/>
  <c r="K30" i="1" s="1"/>
  <c r="J31" i="1"/>
  <c r="J30" i="1" s="1"/>
  <c r="I31" i="1"/>
  <c r="I30" i="1" s="1"/>
  <c r="H31" i="1"/>
  <c r="H30" i="1" s="1"/>
  <c r="G31" i="1"/>
  <c r="G30" i="1" s="1"/>
  <c r="F31" i="1"/>
  <c r="F30" i="1" s="1"/>
  <c r="E31" i="1"/>
  <c r="E30" i="1" s="1"/>
  <c r="D31" i="1"/>
  <c r="D30" i="1" s="1"/>
  <c r="O30" i="1"/>
  <c r="N30" i="1"/>
  <c r="O22" i="1"/>
  <c r="N22" i="1"/>
  <c r="M22" i="1"/>
  <c r="L22" i="1"/>
  <c r="K22" i="1"/>
  <c r="J22" i="1"/>
  <c r="I22" i="1"/>
  <c r="H22" i="1"/>
  <c r="G22" i="1"/>
  <c r="F22" i="1"/>
  <c r="E22" i="1"/>
  <c r="D22" i="1"/>
  <c r="O20" i="1"/>
  <c r="N20" i="1"/>
  <c r="M20" i="1"/>
  <c r="L20" i="1"/>
  <c r="K20" i="1"/>
  <c r="J20" i="1"/>
  <c r="I20" i="1"/>
  <c r="H20" i="1"/>
  <c r="G20" i="1"/>
  <c r="F20" i="1"/>
  <c r="E20" i="1"/>
  <c r="D20" i="1"/>
  <c r="O15" i="1"/>
  <c r="N15" i="1"/>
  <c r="M15" i="1"/>
  <c r="L15" i="1"/>
  <c r="K15" i="1"/>
  <c r="J15" i="1"/>
  <c r="I15" i="1"/>
  <c r="H15" i="1"/>
  <c r="G15" i="1"/>
  <c r="F15" i="1"/>
  <c r="E15" i="1"/>
  <c r="D15" i="1"/>
  <c r="O13" i="1"/>
  <c r="N13" i="1"/>
  <c r="M13" i="1"/>
  <c r="L13" i="1"/>
  <c r="K13" i="1"/>
  <c r="J13" i="1"/>
  <c r="I13" i="1"/>
  <c r="H13" i="1"/>
  <c r="G13" i="1"/>
  <c r="F13" i="1"/>
  <c r="E13" i="1"/>
  <c r="D13" i="1"/>
  <c r="O9" i="1"/>
  <c r="N9" i="1"/>
  <c r="M9" i="1"/>
  <c r="L9" i="1"/>
  <c r="K9" i="1"/>
  <c r="J9" i="1"/>
  <c r="I9" i="1"/>
  <c r="H9" i="1"/>
  <c r="G9" i="1"/>
  <c r="F9" i="1"/>
  <c r="E9" i="1"/>
  <c r="D9" i="1"/>
  <c r="O6" i="1"/>
  <c r="N6" i="1"/>
  <c r="M6" i="1"/>
  <c r="L6" i="1"/>
  <c r="K6" i="1"/>
  <c r="J6" i="1"/>
  <c r="I6" i="1"/>
  <c r="H6" i="1"/>
  <c r="G6" i="1"/>
  <c r="F6" i="1"/>
  <c r="E6" i="1"/>
  <c r="D6" i="1"/>
  <c r="O4" i="1"/>
  <c r="O3" i="1" s="1"/>
  <c r="N4" i="1"/>
  <c r="N3" i="1" s="1"/>
  <c r="M4" i="1"/>
  <c r="M3" i="1" s="1"/>
  <c r="L4" i="1"/>
  <c r="L3" i="1" s="1"/>
  <c r="K4" i="1"/>
  <c r="K3" i="1" s="1"/>
  <c r="J4" i="1"/>
  <c r="J3" i="1" s="1"/>
  <c r="I4" i="1"/>
  <c r="I3" i="1" s="1"/>
  <c r="H4" i="1"/>
  <c r="H3" i="1" s="1"/>
  <c r="G4" i="1"/>
  <c r="G3" i="1" s="1"/>
  <c r="F4" i="1"/>
  <c r="F3" i="1" s="1"/>
  <c r="E4" i="1"/>
  <c r="E3" i="1" s="1"/>
  <c r="D4" i="1"/>
  <c r="D3" i="1" s="1"/>
  <c r="O65" i="1" l="1"/>
  <c r="N65" i="1"/>
  <c r="L65" i="1"/>
  <c r="L108" i="1" s="1"/>
  <c r="K65" i="1"/>
  <c r="K108" i="1" s="1"/>
  <c r="J65" i="1"/>
  <c r="H65" i="1"/>
  <c r="G65" i="1"/>
  <c r="F65" i="1"/>
  <c r="F108" i="1" s="1"/>
  <c r="O108" i="1"/>
  <c r="I108" i="1"/>
  <c r="J108" i="1"/>
  <c r="H108" i="1"/>
  <c r="D65" i="1"/>
  <c r="D108" i="1" s="1"/>
  <c r="N108" i="1"/>
  <c r="M108" i="1"/>
  <c r="G108" i="1"/>
  <c r="E33" i="1"/>
  <c r="D76" i="1"/>
  <c r="E66" i="1"/>
  <c r="E65" i="1" l="1"/>
  <c r="E108" i="1" s="1"/>
</calcChain>
</file>

<file path=xl/sharedStrings.xml><?xml version="1.0" encoding="utf-8"?>
<sst xmlns="http://schemas.openxmlformats.org/spreadsheetml/2006/main" count="185" uniqueCount="182">
  <si>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</si>
  <si>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</si>
  <si>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</si>
  <si>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</si>
  <si>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</si>
  <si>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</si>
  <si>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</si>
  <si>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</si>
  <si>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</si>
  <si>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</si>
  <si>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</si>
  <si>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</si>
  <si>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IMPUESTOS</t>
  </si>
  <si>
    <t>IMPUESTO SOBRE LOS INGRESOS</t>
  </si>
  <si>
    <t>1.1.1</t>
  </si>
  <si>
    <t xml:space="preserve">Del Impuesto Sobre Loterías, Rifas, Sorteos, Apuestas, Juegos Permitidos y Concursos </t>
  </si>
  <si>
    <t>IMPUESTO SOBRE EL PATRIMONIO</t>
  </si>
  <si>
    <t>1.2.1</t>
  </si>
  <si>
    <t>Impuesto Sobre Adquisición de Bienes Muebles</t>
  </si>
  <si>
    <t>1.2.2</t>
  </si>
  <si>
    <t xml:space="preserve">Impuesto Sobre Tenencia o Uso de Vehículos </t>
  </si>
  <si>
    <t>IMPUESTO SOBRE PRODUCCION, EL CONSUMO Y TRANSACCIONES</t>
  </si>
  <si>
    <t>1.3.1</t>
  </si>
  <si>
    <t>Del Impuesto Sobre Servicios de Hospedaje</t>
  </si>
  <si>
    <t>IMPUESTOS AL COMERCIO EXTERIOR</t>
  </si>
  <si>
    <t>1.4.1</t>
  </si>
  <si>
    <t>Impuestos al Comercio Exterior</t>
  </si>
  <si>
    <t>IMPUESTO SOBRE NÓMINAS Y ASIMILABLES</t>
  </si>
  <si>
    <t>1.5.1</t>
  </si>
  <si>
    <t xml:space="preserve">Impuesto Sobre Nóminas </t>
  </si>
  <si>
    <t>IMPUESTOS ECOLÓGICOS</t>
  </si>
  <si>
    <t>1.6.1</t>
  </si>
  <si>
    <t>Del Impuesto Por Remediación Ambiental en la Extracción de Materiales</t>
  </si>
  <si>
    <t>1.6.2</t>
  </si>
  <si>
    <t>Impuesto De la Emisión de Gases a la Atmósfera</t>
  </si>
  <si>
    <t>1.6.3</t>
  </si>
  <si>
    <t>Impuesto De la Emisión de Contaminantes al Suelo, Subsuelo y Agua</t>
  </si>
  <si>
    <t>1.6.4</t>
  </si>
  <si>
    <t>Impuesto Al Depósito o Almacenamiento de Residuos</t>
  </si>
  <si>
    <t>ACCESORIOS IMPUESTOS</t>
  </si>
  <si>
    <t>1.7.1</t>
  </si>
  <si>
    <t>Actualización de Impuestos</t>
  </si>
  <si>
    <t>OTROS IMPUESTOS</t>
  </si>
  <si>
    <t>1.8.1</t>
  </si>
  <si>
    <t>Del Impuesto Adicional Para la Infraestructura</t>
  </si>
  <si>
    <t>1.8.2</t>
  </si>
  <si>
    <t>Del Impuesto Para la Universidad Autónoma de Zacatecas</t>
  </si>
  <si>
    <t>IMPUESTOS NO COMPRENDIDOS EN LA LEY DE INGRESOS VIGENTE CAUSADOS EN EJERCICIOS FISCALES ANTERIORES PENDIENTES DE LIQUIDACIÓN O PAGO</t>
  </si>
  <si>
    <t>1.9.1</t>
  </si>
  <si>
    <t>CONTRIBUCIONES Y APORTACIONES DE SEGURIDAD SOCIAL</t>
  </si>
  <si>
    <t>Contribuciones y aportaciones de Seguridad Social</t>
  </si>
  <si>
    <t>2.1.1</t>
  </si>
  <si>
    <t>CONTRIBUCIONES Y MEJORAS</t>
  </si>
  <si>
    <t>Contribuciones y Mejoras para Obras Públicas</t>
  </si>
  <si>
    <t>3.1.1</t>
  </si>
  <si>
    <t>Programa 2X1 Para Migrantes</t>
  </si>
  <si>
    <t>DERECHOS</t>
  </si>
  <si>
    <t>DERECHOS POR EL USO, GOCE, APROVECHAMIENTO O EXPLOTACIÓN DE BIENES DE DOMINIO PÚBLICO</t>
  </si>
  <si>
    <t>4.1.1</t>
  </si>
  <si>
    <t>Derechos por el uso, goce, aprovechamiento o explotación de bienes de dominio público</t>
  </si>
  <si>
    <t>DERECHOS SOBRE HIDROCARBUROS</t>
  </si>
  <si>
    <t>4.2.1</t>
  </si>
  <si>
    <t>Derechos sobre hidrocarburos</t>
  </si>
  <si>
    <t>DERECHOS SOBRE PRESTACIÓN DE SERVICIOS</t>
  </si>
  <si>
    <t>4.3.1</t>
  </si>
  <si>
    <t>Secretaría General de Gobierno</t>
  </si>
  <si>
    <t>4.3.2</t>
  </si>
  <si>
    <t>Coordinación General Jurídica</t>
  </si>
  <si>
    <t>4.3.3</t>
  </si>
  <si>
    <t>Secretaría de Finanzas</t>
  </si>
  <si>
    <t>Relacionados con Plaqueo</t>
  </si>
  <si>
    <t>Control Vehicular</t>
  </si>
  <si>
    <t>Catastro</t>
  </si>
  <si>
    <t>Registro Público</t>
  </si>
  <si>
    <t>Ley Sobre Bebidas Alcohólicas</t>
  </si>
  <si>
    <t>4.3.4</t>
  </si>
  <si>
    <t>Secretaría de Obras Públicas</t>
  </si>
  <si>
    <t>4.3.5</t>
  </si>
  <si>
    <t>Secretaría de Desarrollo Urbano vivienda y Ordenamiento territorial</t>
  </si>
  <si>
    <t>4.3.6</t>
  </si>
  <si>
    <t>Secretaría de la Función Pública</t>
  </si>
  <si>
    <t>4.3.7</t>
  </si>
  <si>
    <t>Secretaría de Educación</t>
  </si>
  <si>
    <t>4.3.8</t>
  </si>
  <si>
    <t>Secretaría del Agua y Medio Ambiente</t>
  </si>
  <si>
    <t>4.3.9</t>
  </si>
  <si>
    <t>Secretaría de Seguridad Pública</t>
  </si>
  <si>
    <t>4.3.10</t>
  </si>
  <si>
    <t>Secretaría de Administración</t>
  </si>
  <si>
    <t>4.3.11</t>
  </si>
  <si>
    <t>Organismos Públicos Desconcentrados</t>
  </si>
  <si>
    <t>OTROS DERECHOS</t>
  </si>
  <si>
    <t>4.4.1</t>
  </si>
  <si>
    <t>Otros Derechos</t>
  </si>
  <si>
    <t>ACCESORIOS DE DERECHOS</t>
  </si>
  <si>
    <t>4.5.1</t>
  </si>
  <si>
    <t>Actualización de Derechos</t>
  </si>
  <si>
    <t>PRODUCTOS</t>
  </si>
  <si>
    <t>5.1.1</t>
  </si>
  <si>
    <t>Productos de de Bienes Muebles e Inmuebles</t>
  </si>
  <si>
    <t>5.1.2</t>
  </si>
  <si>
    <t>Capitales y Valores del Estado</t>
  </si>
  <si>
    <t>5.1.3</t>
  </si>
  <si>
    <t>Otros Productos</t>
  </si>
  <si>
    <t>5.1.5</t>
  </si>
  <si>
    <t>Intereses Generados</t>
  </si>
  <si>
    <t xml:space="preserve"> APROVECHAMIENTOS </t>
  </si>
  <si>
    <t>APROVECHAMIENTOS CORRIENTES</t>
  </si>
  <si>
    <t>6.1.1</t>
  </si>
  <si>
    <t>Multas</t>
  </si>
  <si>
    <t>6.1.2</t>
  </si>
  <si>
    <t>Indemnizaciones</t>
  </si>
  <si>
    <t>6.1.3</t>
  </si>
  <si>
    <t>Reintegros</t>
  </si>
  <si>
    <t>ACCESORIOS</t>
  </si>
  <si>
    <t>6.2.1</t>
  </si>
  <si>
    <t>Gastos de Ejecución</t>
  </si>
  <si>
    <t>OTROS APROVECHAMIENTOS</t>
  </si>
  <si>
    <t>6.3.1</t>
  </si>
  <si>
    <t>Otros Aprovechamientos</t>
  </si>
  <si>
    <t>INGRESOS POR VENTA DE BIENES Y SERVICIOS</t>
  </si>
  <si>
    <t>Ingresos por venta de bienes y servicios</t>
  </si>
  <si>
    <t>PARTICIPACIONES, APORTACIONES, CONVENIOS, INCENTIVOS DERIVADOS DE LA COLABORACIÓN FISCAL, FONDOS DISTINTOS DE LAS APORTACIONES</t>
  </si>
  <si>
    <t>PARTICIPACIONES</t>
  </si>
  <si>
    <t>8.1.1</t>
  </si>
  <si>
    <t xml:space="preserve">Fondo General </t>
  </si>
  <si>
    <t>8.1.2</t>
  </si>
  <si>
    <t>Fondo De Fomento Municipal</t>
  </si>
  <si>
    <t>8.1.3</t>
  </si>
  <si>
    <t>Impuestos Especial Sobre la Producción y Servicios</t>
  </si>
  <si>
    <t>8.1.4</t>
  </si>
  <si>
    <t>Fondo De Fiscalización</t>
  </si>
  <si>
    <t>8.1.5</t>
  </si>
  <si>
    <t>Fondo de Compensación 10 Entidades Menos PIB</t>
  </si>
  <si>
    <t>8.1.6</t>
  </si>
  <si>
    <t>IEPS a la Venta Final Gasolinas y Diesel</t>
  </si>
  <si>
    <t>8.1.7</t>
  </si>
  <si>
    <t>Fondo de Impuesto Sobre la Renta</t>
  </si>
  <si>
    <t>8.1.8</t>
  </si>
  <si>
    <t>Fondo de Compensación Impuesto Sobre Automóviles Nuevos</t>
  </si>
  <si>
    <t>8.1.9</t>
  </si>
  <si>
    <t>Incentivos Impuesto Sobre Automóviles Nuevos</t>
  </si>
  <si>
    <t>8.1.10</t>
  </si>
  <si>
    <t>Fondo de Compensación de RePeCo e Régimen Intermedio</t>
  </si>
  <si>
    <t>APORTACIONES</t>
  </si>
  <si>
    <t>8.2.1</t>
  </si>
  <si>
    <t>Fondo  de Aportaciones para  Nómina Educativa y Gasto Operativo (FONE)</t>
  </si>
  <si>
    <t>8.2.2</t>
  </si>
  <si>
    <t>Fondo de Aportación para los Servicios de Salud (FASSA)</t>
  </si>
  <si>
    <t>8.2.3</t>
  </si>
  <si>
    <t>Fondo de Aportaciones para la Infraestructura Social (FAIS)</t>
  </si>
  <si>
    <t>8.2.4</t>
  </si>
  <si>
    <t>Fondo de Aportaciones para el Fortalecimiento para los Municipios (FORTAMUN)</t>
  </si>
  <si>
    <t>8.2.5</t>
  </si>
  <si>
    <t>Fondo de Aportaciones Múltiples (FAM)</t>
  </si>
  <si>
    <t>8.2.6</t>
  </si>
  <si>
    <t>Fondo de Aportaciones para la Educación Tecnológica y de Adultos (FAETA)</t>
  </si>
  <si>
    <t>8.2.7</t>
  </si>
  <si>
    <t>Fondo de Aportaciones para la Seguridad Pública de los Estados (FASP)</t>
  </si>
  <si>
    <t>8.2.8</t>
  </si>
  <si>
    <t>Fondo de Aportaciones para el Fortalecimiento de las Entidades Federativas (FAFEF)</t>
  </si>
  <si>
    <t>CONVENIOS Y ASIGNACIONES</t>
  </si>
  <si>
    <t>8.3.11</t>
  </si>
  <si>
    <t>Ramo 11 Educacion Pública (IncluyeU080)</t>
  </si>
  <si>
    <t>8.3.11.1</t>
  </si>
  <si>
    <t xml:space="preserve">Subsidios a la Educación Superior </t>
  </si>
  <si>
    <t>8.3.11.2</t>
  </si>
  <si>
    <t>Apoyos  a centros  y organizaciones de Educación U080</t>
  </si>
  <si>
    <t>8.3.16</t>
  </si>
  <si>
    <t>Ramo 16 Medio Ambiente y Recursos Naturales</t>
  </si>
  <si>
    <t>INGRESOS COORDINADOS</t>
  </si>
  <si>
    <t>8.4.1</t>
  </si>
  <si>
    <t xml:space="preserve"> Multas Federales no Fiscales</t>
  </si>
  <si>
    <t>8.4.2</t>
  </si>
  <si>
    <t xml:space="preserve"> Fiscalización Concurrente</t>
  </si>
  <si>
    <t>8.4.3</t>
  </si>
  <si>
    <t xml:space="preserve"> Ganancia por Enajenación de Bienes Inmuebles</t>
  </si>
  <si>
    <t>8.4.4</t>
  </si>
  <si>
    <t xml:space="preserve"> Control de Obligaciones</t>
  </si>
  <si>
    <t>8.4.5</t>
  </si>
  <si>
    <t>Créditos Fiscales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</si>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</sst>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1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b/>
      <sz val="11"/>
      <name val="Century Gothic"/>
      <family val="2"/>
    </font>
    <font>
      <b/>
      <u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 indent="6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2" fillId="0" borderId="1" xfId="0" applyFont="1" applyBorder="1"/>
    <xf numFmtId="0" fontId="2" fillId="0" borderId="2" xfId="0" applyFont="1" applyBorder="1" applyAlignment="1">
      <alignment wrapText="1"/>
    </xf>
    <xf numFmtId="3" fontId="2" fillId="0" borderId="3" xfId="0" applyNumberFormat="1" applyFont="1" applyBorder="1"/>
    <xf numFmtId="3" fontId="2" fillId="0" borderId="0" xfId="0" applyNumberFormat="1" applyFont="1"/>
    <xf numFmtId="0" fontId="2" fillId="0" borderId="4" xfId="0" applyFont="1" applyBorder="1"/>
    <xf numFmtId="0" fontId="2" fillId="0" borderId="5" xfId="0" applyFont="1" applyBorder="1" applyAlignment="1">
      <alignment wrapText="1"/>
    </xf>
    <xf numFmtId="3" fontId="2" fillId="0" borderId="6" xfId="0" applyNumberFormat="1" applyFont="1" applyBorder="1"/>
    <xf numFmtId="3" fontId="0" fillId="0" borderId="0" xfId="0" applyNumberFormat="1"/>
    <xf numFmtId="0" fontId="5" fillId="0" borderId="4" xfId="0" applyFont="1" applyBorder="1"/>
    <xf numFmtId="0" fontId="5" fillId="0" borderId="5" xfId="0" applyFont="1" applyBorder="1" applyAlignment="1">
      <alignment wrapText="1"/>
    </xf>
    <xf numFmtId="3" fontId="0" fillId="0" borderId="6" xfId="0" applyNumberFormat="1" applyBorder="1"/>
    <xf numFmtId="0" fontId="0" fillId="0" borderId="4" xfId="0" applyBorder="1"/>
    <xf numFmtId="0" fontId="5" fillId="0" borderId="0" xfId="0" applyFont="1"/>
    <xf numFmtId="0" fontId="0" fillId="0" borderId="5" xfId="0" applyBorder="1" applyAlignment="1">
      <alignment wrapText="1"/>
    </xf>
    <xf numFmtId="164" fontId="2" fillId="0" borderId="0" xfId="0" applyNumberFormat="1" applyFont="1"/>
    <xf numFmtId="0" fontId="2" fillId="0" borderId="7" xfId="0" applyFont="1" applyBorder="1" applyAlignment="1">
      <alignment wrapText="1"/>
    </xf>
    <xf numFmtId="0" fontId="5" fillId="0" borderId="7" xfId="0" applyFont="1" applyBorder="1" applyAlignment="1">
      <alignment wrapText="1"/>
    </xf>
    <xf numFmtId="164" fontId="5" fillId="0" borderId="0" xfId="0" applyNumberFormat="1" applyFont="1"/>
    <xf numFmtId="43" fontId="0" fillId="0" borderId="6" xfId="1" applyFont="1" applyBorder="1"/>
    <xf numFmtId="0" fontId="2" fillId="0" borderId="0" xfId="0" applyFont="1"/>
    <xf numFmtId="0" fontId="5" fillId="2" borderId="5" xfId="0" applyFont="1" applyFill="1" applyBorder="1" applyAlignment="1">
      <alignment wrapText="1"/>
    </xf>
    <xf numFmtId="3" fontId="0" fillId="2" borderId="6" xfId="0" applyNumberFormat="1" applyFill="1" applyBorder="1"/>
    <xf numFmtId="43" fontId="0" fillId="0" borderId="0" xfId="1" applyFont="1"/>
    <xf numFmtId="0" fontId="6" fillId="0" borderId="4" xfId="0" applyFont="1" applyBorder="1" applyAlignment="1">
      <alignment horizontal="left" indent="2"/>
    </xf>
    <xf numFmtId="3" fontId="0" fillId="0" borderId="8" xfId="0" applyNumberFormat="1" applyBorder="1"/>
    <xf numFmtId="0" fontId="7" fillId="0" borderId="3" xfId="0" applyFont="1" applyBorder="1" applyAlignment="1">
      <alignment horizontal="left"/>
    </xf>
    <xf numFmtId="0" fontId="7" fillId="0" borderId="9" xfId="0" applyFont="1" applyBorder="1" applyAlignment="1">
      <alignment horizontal="justify"/>
    </xf>
    <xf numFmtId="10" fontId="0" fillId="0" borderId="0" xfId="2" applyNumberFormat="1" applyFont="1"/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3" fontId="10" fillId="0" borderId="0" xfId="0" applyNumberFormat="1" applyFont="1"/>
    <xf numFmtId="0" fontId="10" fillId="0" borderId="5" xfId="0" applyFont="1" applyBorder="1" applyAlignment="1">
      <alignment horizontal="right" wrapText="1"/>
    </xf>
    <xf numFmtId="3" fontId="10" fillId="0" borderId="6" xfId="0" applyNumberFormat="1" applyFont="1" applyBorder="1"/>
    <xf numFmtId="43" fontId="10" fillId="0" borderId="6" xfId="1" applyFont="1" applyBorder="1"/>
  </cellXfs>
  <cellStyles count="3">
    <cellStyle name="Millares" xfId="1" builtinId="3"/>
    <cellStyle name="Normal" xfId="0" builtinId="0"/>
    <cellStyle name="Porcentaje 2" xfId="2" xr:uid="{ED2B249B-8851-40C6-91B7-6C0A2AA246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2115D-5CA8-4C9B-B1B4-57943C4F18F2}">
  <sheetPr>
    <pageSetUpPr fitToPage="1"/>
  </sheetPr>
  <dimension ref="A2:S113"/>
  <sheetViews>
    <sheetView tabSelected="1" workbookViewId="0">
      <selection activeCell="C59" sqref="C59"/>
    </sheetView>
  </sheetViews>
  <sheetFormatPr baseColWidth="10" defaultRowHeight="15" outlineLevelRow="1" x14ac:dyDescent="0.25"/>
  <cols>
    <col min="1" max="1" width="9.7109375" bestFit="1" customWidth="1"/>
    <col min="2" max="2" width="55.42578125" customWidth="1"/>
    <col min="3" max="3" width="14.28515625" bestFit="1" customWidth="1"/>
    <col min="4" max="4" width="13.42578125" bestFit="1" customWidth="1"/>
    <col min="5" max="5" width="14.42578125" bestFit="1" customWidth="1"/>
    <col min="6" max="6" width="13.42578125" bestFit="1" customWidth="1"/>
    <col min="7" max="9" width="14.42578125" bestFit="1" customWidth="1"/>
    <col min="10" max="10" width="13.42578125" bestFit="1" customWidth="1"/>
    <col min="11" max="14" width="14.42578125" bestFit="1" customWidth="1"/>
    <col min="15" max="15" width="13.5703125" bestFit="1" customWidth="1"/>
    <col min="16" max="16" width="14.28515625" bestFit="1" customWidth="1"/>
    <col min="17" max="17" width="17.5703125" style="5" bestFit="1" customWidth="1"/>
  </cols>
  <sheetData>
    <row r="2" spans="1:18" ht="15.75" thickBot="1" x14ac:dyDescent="0.3">
      <c r="A2" s="1"/>
      <c r="B2" s="2"/>
      <c r="C2" s="3"/>
      <c r="D2" s="4" t="s">
        <v>0</v>
      </c>
      <c r="E2" s="4" t="s">
        <v>1</v>
      </c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L2" s="4" t="s">
        <v>8</v>
      </c>
      <c r="M2" s="4" t="s">
        <v>9</v>
      </c>
      <c r="N2" s="4" t="s">
        <v>10</v>
      </c>
      <c r="O2" s="4" t="s">
        <v>11</v>
      </c>
      <c r="P2" s="4"/>
    </row>
    <row r="3" spans="1:18" ht="15.75" thickBot="1" x14ac:dyDescent="0.3">
      <c r="A3" s="6">
        <v>1</v>
      </c>
      <c r="B3" s="7" t="s">
        <v>12</v>
      </c>
      <c r="C3" s="8">
        <v>2479429041</v>
      </c>
      <c r="D3" s="8">
        <f>+D4+D6+D9+D13+D15+D20+D22</f>
        <v>472311528</v>
      </c>
      <c r="E3" s="8">
        <f t="shared" ref="E3:O3" si="0">+E4+E6+E9+E13+E15+E20+E22</f>
        <v>196104387</v>
      </c>
      <c r="F3" s="8">
        <f t="shared" si="0"/>
        <v>176327997</v>
      </c>
      <c r="G3" s="8">
        <f t="shared" si="0"/>
        <v>158828350</v>
      </c>
      <c r="H3" s="8">
        <f t="shared" si="0"/>
        <v>147875481</v>
      </c>
      <c r="I3" s="8">
        <f t="shared" si="0"/>
        <v>165467889</v>
      </c>
      <c r="J3" s="8">
        <f t="shared" si="0"/>
        <v>151290645</v>
      </c>
      <c r="K3" s="8">
        <f t="shared" si="0"/>
        <v>150047080</v>
      </c>
      <c r="L3" s="8">
        <f t="shared" si="0"/>
        <v>156343731</v>
      </c>
      <c r="M3" s="8">
        <f t="shared" si="0"/>
        <v>149562298</v>
      </c>
      <c r="N3" s="8">
        <f t="shared" si="0"/>
        <v>144901155</v>
      </c>
      <c r="O3" s="8">
        <f t="shared" si="0"/>
        <v>410368500</v>
      </c>
      <c r="P3" s="9"/>
    </row>
    <row r="4" spans="1:18" x14ac:dyDescent="0.25">
      <c r="A4" s="10">
        <v>1.1000000000000001</v>
      </c>
      <c r="B4" s="11" t="s">
        <v>13</v>
      </c>
      <c r="C4" s="12">
        <v>70854683</v>
      </c>
      <c r="D4" s="12">
        <f>+D5</f>
        <v>10841963</v>
      </c>
      <c r="E4" s="12">
        <f t="shared" ref="E4:O4" si="1">+E5</f>
        <v>4777579</v>
      </c>
      <c r="F4" s="12">
        <f t="shared" si="1"/>
        <v>3958874</v>
      </c>
      <c r="G4" s="12">
        <f t="shared" si="1"/>
        <v>13071463</v>
      </c>
      <c r="H4" s="12">
        <f t="shared" si="1"/>
        <v>10322945</v>
      </c>
      <c r="I4" s="12">
        <f t="shared" si="1"/>
        <v>2000998</v>
      </c>
      <c r="J4" s="12">
        <f t="shared" si="1"/>
        <v>6418959</v>
      </c>
      <c r="K4" s="12">
        <f t="shared" si="1"/>
        <v>2970829</v>
      </c>
      <c r="L4" s="12">
        <f t="shared" si="1"/>
        <v>1675657</v>
      </c>
      <c r="M4" s="12">
        <f t="shared" si="1"/>
        <v>4704685</v>
      </c>
      <c r="N4" s="12">
        <f t="shared" si="1"/>
        <v>5475586</v>
      </c>
      <c r="O4" s="12">
        <f t="shared" si="1"/>
        <v>4635145</v>
      </c>
      <c r="P4" s="9"/>
      <c r="R4" s="13"/>
    </row>
    <row r="5" spans="1:18" ht="30" x14ac:dyDescent="0.25">
      <c r="A5" s="14" t="s">
        <v>14</v>
      </c>
      <c r="B5" s="15" t="s">
        <v>15</v>
      </c>
      <c r="C5" s="16">
        <v>70854683</v>
      </c>
      <c r="D5" s="16">
        <v>10841963</v>
      </c>
      <c r="E5" s="16">
        <v>4777579</v>
      </c>
      <c r="F5" s="16">
        <v>3958874</v>
      </c>
      <c r="G5" s="16">
        <v>13071463</v>
      </c>
      <c r="H5" s="16">
        <v>10322945</v>
      </c>
      <c r="I5" s="16">
        <v>2000998</v>
      </c>
      <c r="J5" s="16">
        <v>6418959</v>
      </c>
      <c r="K5" s="16">
        <v>2970829</v>
      </c>
      <c r="L5" s="16">
        <v>1675657</v>
      </c>
      <c r="M5" s="16">
        <v>4704685</v>
      </c>
      <c r="N5" s="16">
        <v>5475586</v>
      </c>
      <c r="O5" s="16">
        <v>4635145</v>
      </c>
      <c r="P5" s="13"/>
      <c r="R5" s="13"/>
    </row>
    <row r="6" spans="1:18" x14ac:dyDescent="0.25">
      <c r="A6" s="10">
        <v>1.2</v>
      </c>
      <c r="B6" s="11" t="s">
        <v>16</v>
      </c>
      <c r="C6" s="12">
        <v>40287972</v>
      </c>
      <c r="D6" s="12">
        <f>+D7</f>
        <v>6493468</v>
      </c>
      <c r="E6" s="12">
        <f t="shared" ref="E6:O6" si="2">+E7</f>
        <v>3903441</v>
      </c>
      <c r="F6" s="12">
        <f t="shared" si="2"/>
        <v>3835220</v>
      </c>
      <c r="G6" s="12">
        <f t="shared" si="2"/>
        <v>3051382</v>
      </c>
      <c r="H6" s="12">
        <f t="shared" si="2"/>
        <v>2969593</v>
      </c>
      <c r="I6" s="12">
        <f t="shared" si="2"/>
        <v>2730601</v>
      </c>
      <c r="J6" s="12">
        <f t="shared" si="2"/>
        <v>2565702</v>
      </c>
      <c r="K6" s="12">
        <f t="shared" si="2"/>
        <v>3623489</v>
      </c>
      <c r="L6" s="12">
        <f t="shared" si="2"/>
        <v>2942645</v>
      </c>
      <c r="M6" s="12">
        <f t="shared" si="2"/>
        <v>3116758</v>
      </c>
      <c r="N6" s="12">
        <f t="shared" si="2"/>
        <v>2592273</v>
      </c>
      <c r="O6" s="12">
        <f t="shared" si="2"/>
        <v>2463400</v>
      </c>
      <c r="P6" s="13"/>
      <c r="R6" s="13"/>
    </row>
    <row r="7" spans="1:18" x14ac:dyDescent="0.25">
      <c r="A7" s="14" t="s">
        <v>17</v>
      </c>
      <c r="B7" s="15" t="s">
        <v>18</v>
      </c>
      <c r="C7" s="16">
        <v>40287972</v>
      </c>
      <c r="D7" s="16">
        <v>6493468</v>
      </c>
      <c r="E7" s="16">
        <v>3903441</v>
      </c>
      <c r="F7" s="16">
        <v>3835220</v>
      </c>
      <c r="G7" s="16">
        <v>3051382</v>
      </c>
      <c r="H7" s="16">
        <v>2969593</v>
      </c>
      <c r="I7" s="16">
        <v>2730601</v>
      </c>
      <c r="J7" s="16">
        <v>2565702</v>
      </c>
      <c r="K7" s="16">
        <v>3623489</v>
      </c>
      <c r="L7" s="16">
        <v>2942645</v>
      </c>
      <c r="M7" s="16">
        <v>3116758</v>
      </c>
      <c r="N7" s="16">
        <v>2592273</v>
      </c>
      <c r="O7" s="16">
        <v>2463400</v>
      </c>
      <c r="P7" s="13"/>
      <c r="R7" s="13"/>
    </row>
    <row r="8" spans="1:18" x14ac:dyDescent="0.25">
      <c r="A8" s="14" t="s">
        <v>19</v>
      </c>
      <c r="B8" s="15" t="s">
        <v>20</v>
      </c>
      <c r="C8" s="16">
        <v>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3"/>
      <c r="R8" s="13"/>
    </row>
    <row r="9" spans="1:18" ht="30" x14ac:dyDescent="0.25">
      <c r="A9" s="10">
        <v>1.3</v>
      </c>
      <c r="B9" s="11" t="s">
        <v>21</v>
      </c>
      <c r="C9" s="12">
        <v>10061932</v>
      </c>
      <c r="D9" s="12">
        <f>+D10</f>
        <v>854970</v>
      </c>
      <c r="E9" s="12">
        <f t="shared" ref="E9:O9" si="3">+E10</f>
        <v>710488</v>
      </c>
      <c r="F9" s="12">
        <f t="shared" si="3"/>
        <v>696884</v>
      </c>
      <c r="G9" s="12">
        <f t="shared" si="3"/>
        <v>792251</v>
      </c>
      <c r="H9" s="12">
        <f t="shared" si="3"/>
        <v>783567</v>
      </c>
      <c r="I9" s="12">
        <f t="shared" si="3"/>
        <v>935013</v>
      </c>
      <c r="J9" s="12">
        <f t="shared" si="3"/>
        <v>875398</v>
      </c>
      <c r="K9" s="12">
        <f t="shared" si="3"/>
        <v>880173</v>
      </c>
      <c r="L9" s="12">
        <f t="shared" si="3"/>
        <v>904876</v>
      </c>
      <c r="M9" s="12">
        <f t="shared" si="3"/>
        <v>885902</v>
      </c>
      <c r="N9" s="12">
        <f t="shared" si="3"/>
        <v>854987</v>
      </c>
      <c r="O9" s="12">
        <f t="shared" si="3"/>
        <v>887423</v>
      </c>
      <c r="P9" s="13"/>
      <c r="R9" s="13"/>
    </row>
    <row r="10" spans="1:18" x14ac:dyDescent="0.25">
      <c r="A10" s="17" t="s">
        <v>22</v>
      </c>
      <c r="B10" s="18" t="s">
        <v>23</v>
      </c>
      <c r="C10" s="16">
        <v>10061932</v>
      </c>
      <c r="D10" s="16">
        <v>854970</v>
      </c>
      <c r="E10" s="16">
        <v>710488</v>
      </c>
      <c r="F10" s="16">
        <v>696884</v>
      </c>
      <c r="G10" s="16">
        <v>792251</v>
      </c>
      <c r="H10" s="16">
        <v>783567</v>
      </c>
      <c r="I10" s="16">
        <v>935013</v>
      </c>
      <c r="J10" s="16">
        <v>875398</v>
      </c>
      <c r="K10" s="16">
        <v>880173</v>
      </c>
      <c r="L10" s="16">
        <v>904876</v>
      </c>
      <c r="M10" s="16">
        <v>885902</v>
      </c>
      <c r="N10" s="16">
        <v>854987</v>
      </c>
      <c r="O10" s="16">
        <v>887423</v>
      </c>
      <c r="P10" s="13"/>
      <c r="R10" s="13"/>
    </row>
    <row r="11" spans="1:18" x14ac:dyDescent="0.25">
      <c r="A11" s="10">
        <v>1.4</v>
      </c>
      <c r="B11" s="11" t="s">
        <v>24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/>
      <c r="R11" s="13"/>
    </row>
    <row r="12" spans="1:18" x14ac:dyDescent="0.25">
      <c r="A12" s="17" t="s">
        <v>25</v>
      </c>
      <c r="B12" s="19" t="s">
        <v>26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3"/>
      <c r="R12" s="13"/>
    </row>
    <row r="13" spans="1:18" x14ac:dyDescent="0.25">
      <c r="A13" s="10">
        <v>1.5</v>
      </c>
      <c r="B13" s="11" t="s">
        <v>27</v>
      </c>
      <c r="C13" s="12">
        <v>1504730130</v>
      </c>
      <c r="D13" s="12">
        <f>+D14</f>
        <v>127858062</v>
      </c>
      <c r="E13" s="12">
        <f t="shared" ref="E13:O13" si="4">+E14</f>
        <v>106251226</v>
      </c>
      <c r="F13" s="12">
        <f t="shared" si="4"/>
        <v>104216872</v>
      </c>
      <c r="G13" s="12">
        <f t="shared" si="4"/>
        <v>118478629</v>
      </c>
      <c r="H13" s="12">
        <f t="shared" si="4"/>
        <v>117180028</v>
      </c>
      <c r="I13" s="12">
        <f t="shared" si="4"/>
        <v>139828236</v>
      </c>
      <c r="J13" s="12">
        <f t="shared" si="4"/>
        <v>130912982</v>
      </c>
      <c r="K13" s="12">
        <f t="shared" si="4"/>
        <v>131627142</v>
      </c>
      <c r="L13" s="12">
        <f t="shared" si="4"/>
        <v>135321354</v>
      </c>
      <c r="M13" s="12">
        <f t="shared" si="4"/>
        <v>132483787</v>
      </c>
      <c r="N13" s="12">
        <f t="shared" si="4"/>
        <v>127860584</v>
      </c>
      <c r="O13" s="12">
        <f t="shared" si="4"/>
        <v>132711228</v>
      </c>
      <c r="P13" s="13"/>
      <c r="R13" s="13"/>
    </row>
    <row r="14" spans="1:18" x14ac:dyDescent="0.25">
      <c r="A14" s="17" t="s">
        <v>28</v>
      </c>
      <c r="B14" s="18" t="s">
        <v>29</v>
      </c>
      <c r="C14" s="16">
        <v>1504730130</v>
      </c>
      <c r="D14" s="16">
        <v>127858062</v>
      </c>
      <c r="E14" s="16">
        <v>106251226</v>
      </c>
      <c r="F14" s="16">
        <v>104216872</v>
      </c>
      <c r="G14" s="16">
        <v>118478629</v>
      </c>
      <c r="H14" s="16">
        <v>117180028</v>
      </c>
      <c r="I14" s="16">
        <v>139828236</v>
      </c>
      <c r="J14" s="16">
        <v>130912982</v>
      </c>
      <c r="K14" s="16">
        <v>131627142</v>
      </c>
      <c r="L14" s="16">
        <v>135321354</v>
      </c>
      <c r="M14" s="16">
        <v>132483787</v>
      </c>
      <c r="N14" s="16">
        <v>127860584</v>
      </c>
      <c r="O14" s="16">
        <v>132711228</v>
      </c>
      <c r="P14" s="13"/>
      <c r="R14" s="13"/>
    </row>
    <row r="15" spans="1:18" x14ac:dyDescent="0.25">
      <c r="A15" s="10">
        <v>1.6</v>
      </c>
      <c r="B15" s="11" t="s">
        <v>30</v>
      </c>
      <c r="C15" s="12">
        <v>300000000</v>
      </c>
      <c r="D15" s="12">
        <f>+D16+D17+D18+D19</f>
        <v>9758810</v>
      </c>
      <c r="E15" s="12">
        <f t="shared" ref="E15:O15" si="5">+E16+E17+E18+E19</f>
        <v>827977</v>
      </c>
      <c r="F15" s="12">
        <f t="shared" si="5"/>
        <v>7438362</v>
      </c>
      <c r="G15" s="12">
        <f t="shared" si="5"/>
        <v>806384</v>
      </c>
      <c r="H15" s="12">
        <f t="shared" si="5"/>
        <v>815985</v>
      </c>
      <c r="I15" s="12">
        <f t="shared" si="5"/>
        <v>7417859</v>
      </c>
      <c r="J15" s="12">
        <f t="shared" si="5"/>
        <v>853302</v>
      </c>
      <c r="K15" s="12">
        <f t="shared" si="5"/>
        <v>954886</v>
      </c>
      <c r="L15" s="12">
        <f t="shared" si="5"/>
        <v>7517080</v>
      </c>
      <c r="M15" s="12">
        <f t="shared" si="5"/>
        <v>1334316</v>
      </c>
      <c r="N15" s="12">
        <f t="shared" si="5"/>
        <v>905985</v>
      </c>
      <c r="O15" s="12">
        <f t="shared" si="5"/>
        <v>261369054</v>
      </c>
      <c r="P15" s="13"/>
      <c r="R15" s="13"/>
    </row>
    <row r="16" spans="1:18" ht="30" x14ac:dyDescent="0.25">
      <c r="A16" s="17" t="s">
        <v>31</v>
      </c>
      <c r="B16" s="15" t="s">
        <v>32</v>
      </c>
      <c r="C16" s="16">
        <v>5000000</v>
      </c>
      <c r="D16" s="16">
        <v>4438</v>
      </c>
      <c r="E16" s="16">
        <v>68937</v>
      </c>
      <c r="F16" s="16">
        <v>30336</v>
      </c>
      <c r="G16" s="16">
        <v>48760</v>
      </c>
      <c r="H16" s="16">
        <v>43351</v>
      </c>
      <c r="I16" s="16">
        <v>6474</v>
      </c>
      <c r="J16" s="16">
        <v>15707</v>
      </c>
      <c r="K16" s="16">
        <v>35130</v>
      </c>
      <c r="L16" s="16">
        <v>8055</v>
      </c>
      <c r="M16" s="16">
        <v>480176</v>
      </c>
      <c r="N16" s="16">
        <v>9348</v>
      </c>
      <c r="O16" s="16">
        <v>4249288</v>
      </c>
      <c r="P16" s="13"/>
      <c r="R16" s="13"/>
    </row>
    <row r="17" spans="1:18" x14ac:dyDescent="0.25">
      <c r="A17" s="17" t="s">
        <v>33</v>
      </c>
      <c r="B17" s="15" t="s">
        <v>34</v>
      </c>
      <c r="C17" s="16">
        <v>290000000</v>
      </c>
      <c r="D17" s="16">
        <v>9703347</v>
      </c>
      <c r="E17" s="16">
        <v>724327</v>
      </c>
      <c r="F17" s="16">
        <v>7367545</v>
      </c>
      <c r="G17" s="16">
        <v>724327</v>
      </c>
      <c r="H17" s="16">
        <v>744579</v>
      </c>
      <c r="I17" s="16">
        <v>7367545</v>
      </c>
      <c r="J17" s="16">
        <v>793350</v>
      </c>
      <c r="K17" s="16">
        <v>875365</v>
      </c>
      <c r="L17" s="16">
        <v>7460744</v>
      </c>
      <c r="M17" s="16">
        <v>809905</v>
      </c>
      <c r="N17" s="16">
        <v>859475</v>
      </c>
      <c r="O17" s="16">
        <v>252569491</v>
      </c>
      <c r="P17" s="13"/>
      <c r="R17" s="13"/>
    </row>
    <row r="18" spans="1:18" ht="30" x14ac:dyDescent="0.25">
      <c r="A18" s="17" t="s">
        <v>35</v>
      </c>
      <c r="B18" s="15" t="s">
        <v>36</v>
      </c>
      <c r="C18" s="16">
        <v>2000000</v>
      </c>
      <c r="D18" s="16">
        <v>34955</v>
      </c>
      <c r="E18" s="16">
        <v>16967</v>
      </c>
      <c r="F18" s="16">
        <v>31280</v>
      </c>
      <c r="G18" s="16">
        <v>24781</v>
      </c>
      <c r="H18" s="16">
        <v>18239</v>
      </c>
      <c r="I18" s="16">
        <v>33514</v>
      </c>
      <c r="J18" s="16">
        <v>24685</v>
      </c>
      <c r="K18" s="16">
        <v>26490</v>
      </c>
      <c r="L18" s="16">
        <v>25549</v>
      </c>
      <c r="M18" s="16">
        <v>33160</v>
      </c>
      <c r="N18" s="16">
        <v>25946</v>
      </c>
      <c r="O18" s="16">
        <v>1704434</v>
      </c>
      <c r="P18" s="13"/>
      <c r="R18" s="13"/>
    </row>
    <row r="19" spans="1:18" x14ac:dyDescent="0.25">
      <c r="A19" s="17" t="s">
        <v>37</v>
      </c>
      <c r="B19" s="15" t="s">
        <v>38</v>
      </c>
      <c r="C19" s="16">
        <v>3000000</v>
      </c>
      <c r="D19" s="16">
        <v>16070</v>
      </c>
      <c r="E19" s="16">
        <v>17746</v>
      </c>
      <c r="F19" s="16">
        <v>9201</v>
      </c>
      <c r="G19" s="16">
        <v>8516</v>
      </c>
      <c r="H19" s="16">
        <v>9816</v>
      </c>
      <c r="I19" s="16">
        <v>10326</v>
      </c>
      <c r="J19" s="16">
        <v>19560</v>
      </c>
      <c r="K19" s="16">
        <v>17901</v>
      </c>
      <c r="L19" s="16">
        <v>22732</v>
      </c>
      <c r="M19" s="16">
        <v>11075</v>
      </c>
      <c r="N19" s="16">
        <v>11216</v>
      </c>
      <c r="O19" s="16">
        <v>2845841</v>
      </c>
      <c r="P19" s="13"/>
      <c r="R19" s="13"/>
    </row>
    <row r="20" spans="1:18" x14ac:dyDescent="0.25">
      <c r="A20" s="10">
        <v>1.7</v>
      </c>
      <c r="B20" s="11" t="s">
        <v>39</v>
      </c>
      <c r="C20" s="12">
        <v>11309658</v>
      </c>
      <c r="D20" s="12">
        <f>+D21</f>
        <v>1130966</v>
      </c>
      <c r="E20" s="12">
        <f t="shared" ref="E20:O20" si="6">+E21</f>
        <v>4750056</v>
      </c>
      <c r="F20" s="12">
        <f t="shared" si="6"/>
        <v>452386</v>
      </c>
      <c r="G20" s="12">
        <f t="shared" si="6"/>
        <v>339290</v>
      </c>
      <c r="H20" s="12">
        <f t="shared" si="6"/>
        <v>452386</v>
      </c>
      <c r="I20" s="12">
        <f t="shared" si="6"/>
        <v>339290</v>
      </c>
      <c r="J20" s="12">
        <f t="shared" si="6"/>
        <v>1017869</v>
      </c>
      <c r="K20" s="12">
        <f t="shared" si="6"/>
        <v>452386</v>
      </c>
      <c r="L20" s="12">
        <f t="shared" si="6"/>
        <v>339290</v>
      </c>
      <c r="M20" s="12">
        <f t="shared" si="6"/>
        <v>565483</v>
      </c>
      <c r="N20" s="12">
        <f t="shared" si="6"/>
        <v>904773</v>
      </c>
      <c r="O20" s="12">
        <f t="shared" si="6"/>
        <v>565483</v>
      </c>
      <c r="P20" s="13"/>
      <c r="R20" s="13"/>
    </row>
    <row r="21" spans="1:18" x14ac:dyDescent="0.25">
      <c r="A21" s="14" t="s">
        <v>40</v>
      </c>
      <c r="B21" s="15" t="s">
        <v>41</v>
      </c>
      <c r="C21" s="16">
        <v>11309658</v>
      </c>
      <c r="D21" s="16">
        <v>1130966</v>
      </c>
      <c r="E21" s="16">
        <v>4750056</v>
      </c>
      <c r="F21" s="16">
        <v>452386</v>
      </c>
      <c r="G21" s="16">
        <v>339290</v>
      </c>
      <c r="H21" s="16">
        <v>452386</v>
      </c>
      <c r="I21" s="16">
        <v>339290</v>
      </c>
      <c r="J21" s="16">
        <v>1017869</v>
      </c>
      <c r="K21" s="16">
        <v>452386</v>
      </c>
      <c r="L21" s="16">
        <v>339290</v>
      </c>
      <c r="M21" s="16">
        <v>565483</v>
      </c>
      <c r="N21" s="16">
        <v>904773</v>
      </c>
      <c r="O21" s="16">
        <v>565483</v>
      </c>
      <c r="P21" s="13"/>
      <c r="R21" s="13"/>
    </row>
    <row r="22" spans="1:18" x14ac:dyDescent="0.25">
      <c r="A22" s="10">
        <v>1.8</v>
      </c>
      <c r="B22" s="11" t="s">
        <v>42</v>
      </c>
      <c r="C22" s="12">
        <v>542184666</v>
      </c>
      <c r="D22" s="12">
        <f>+D23+D24</f>
        <v>315373289</v>
      </c>
      <c r="E22" s="12">
        <f t="shared" ref="E22:O22" si="7">+E23+E24</f>
        <v>74883620</v>
      </c>
      <c r="F22" s="12">
        <f t="shared" si="7"/>
        <v>55729399</v>
      </c>
      <c r="G22" s="12">
        <f t="shared" si="7"/>
        <v>22288951</v>
      </c>
      <c r="H22" s="12">
        <f t="shared" si="7"/>
        <v>15350977</v>
      </c>
      <c r="I22" s="12">
        <f t="shared" si="7"/>
        <v>12215892</v>
      </c>
      <c r="J22" s="12">
        <f t="shared" si="7"/>
        <v>8646433</v>
      </c>
      <c r="K22" s="12">
        <f t="shared" si="7"/>
        <v>9538175</v>
      </c>
      <c r="L22" s="12">
        <f t="shared" si="7"/>
        <v>7642829</v>
      </c>
      <c r="M22" s="12">
        <f t="shared" si="7"/>
        <v>6471367</v>
      </c>
      <c r="N22" s="12">
        <f t="shared" si="7"/>
        <v>6306967</v>
      </c>
      <c r="O22" s="12">
        <f t="shared" si="7"/>
        <v>7736767</v>
      </c>
      <c r="P22" s="9"/>
      <c r="Q22" s="20"/>
      <c r="R22" s="13"/>
    </row>
    <row r="23" spans="1:18" x14ac:dyDescent="0.25">
      <c r="A23" s="17" t="s">
        <v>43</v>
      </c>
      <c r="B23" s="15" t="s">
        <v>44</v>
      </c>
      <c r="C23" s="16">
        <v>252913084</v>
      </c>
      <c r="D23" s="16">
        <v>147112296</v>
      </c>
      <c r="E23" s="16">
        <v>34930990</v>
      </c>
      <c r="F23" s="16">
        <v>25996114</v>
      </c>
      <c r="G23" s="16">
        <v>10397135</v>
      </c>
      <c r="H23" s="16">
        <v>7160776</v>
      </c>
      <c r="I23" s="16">
        <v>5698352</v>
      </c>
      <c r="J23" s="16">
        <v>4033305</v>
      </c>
      <c r="K23" s="16">
        <v>4449276</v>
      </c>
      <c r="L23" s="16">
        <v>3565153</v>
      </c>
      <c r="M23" s="16">
        <v>3018701</v>
      </c>
      <c r="N23" s="16">
        <v>2942013</v>
      </c>
      <c r="O23" s="16">
        <v>3608973</v>
      </c>
      <c r="P23" s="13"/>
      <c r="R23" s="13"/>
    </row>
    <row r="24" spans="1:18" x14ac:dyDescent="0.25">
      <c r="A24" s="17" t="s">
        <v>45</v>
      </c>
      <c r="B24" s="15" t="s">
        <v>46</v>
      </c>
      <c r="C24" s="16">
        <v>289271582</v>
      </c>
      <c r="D24" s="16">
        <v>168260993</v>
      </c>
      <c r="E24" s="16">
        <v>39952630</v>
      </c>
      <c r="F24" s="16">
        <v>29733285</v>
      </c>
      <c r="G24" s="16">
        <v>11891816</v>
      </c>
      <c r="H24" s="16">
        <v>8190201</v>
      </c>
      <c r="I24" s="16">
        <v>6517540</v>
      </c>
      <c r="J24" s="16">
        <v>4613128</v>
      </c>
      <c r="K24" s="16">
        <v>5088899</v>
      </c>
      <c r="L24" s="16">
        <v>4077676</v>
      </c>
      <c r="M24" s="16">
        <v>3452666</v>
      </c>
      <c r="N24" s="16">
        <v>3364954</v>
      </c>
      <c r="O24" s="16">
        <v>4127794</v>
      </c>
      <c r="P24" s="13"/>
      <c r="R24" s="13"/>
    </row>
    <row r="25" spans="1:18" ht="45" x14ac:dyDescent="0.25">
      <c r="A25" s="10">
        <v>1.9</v>
      </c>
      <c r="B25" s="21" t="s">
        <v>47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3"/>
      <c r="R25" s="13"/>
    </row>
    <row r="26" spans="1:18" ht="45" x14ac:dyDescent="0.25">
      <c r="A26" s="17" t="s">
        <v>48</v>
      </c>
      <c r="B26" s="22" t="s">
        <v>47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3"/>
      <c r="R26" s="13"/>
    </row>
    <row r="27" spans="1:18" ht="30" x14ac:dyDescent="0.25">
      <c r="A27" s="10">
        <v>2</v>
      </c>
      <c r="B27" s="21" t="s">
        <v>49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3"/>
      <c r="R27" s="13"/>
    </row>
    <row r="28" spans="1:18" x14ac:dyDescent="0.25">
      <c r="A28" s="10">
        <v>2.1</v>
      </c>
      <c r="B28" s="21" t="s">
        <v>50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3"/>
      <c r="R28" s="13"/>
    </row>
    <row r="29" spans="1:18" x14ac:dyDescent="0.25">
      <c r="A29" s="14" t="s">
        <v>51</v>
      </c>
      <c r="B29" s="15" t="s">
        <v>50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3"/>
      <c r="R29" s="13"/>
    </row>
    <row r="30" spans="1:18" x14ac:dyDescent="0.25">
      <c r="A30" s="10">
        <v>3</v>
      </c>
      <c r="B30" s="11" t="s">
        <v>52</v>
      </c>
      <c r="C30" s="12">
        <v>9000000</v>
      </c>
      <c r="D30" s="12">
        <f>+D31</f>
        <v>0</v>
      </c>
      <c r="E30" s="12">
        <f t="shared" ref="E30:O31" si="8">+E31</f>
        <v>0</v>
      </c>
      <c r="F30" s="12">
        <f t="shared" si="8"/>
        <v>1500000</v>
      </c>
      <c r="G30" s="12">
        <f t="shared" si="8"/>
        <v>0</v>
      </c>
      <c r="H30" s="12">
        <f t="shared" si="8"/>
        <v>284106</v>
      </c>
      <c r="I30" s="12">
        <f t="shared" si="8"/>
        <v>1687464</v>
      </c>
      <c r="J30" s="12">
        <f t="shared" si="8"/>
        <v>1425691</v>
      </c>
      <c r="K30" s="12">
        <f t="shared" si="8"/>
        <v>0</v>
      </c>
      <c r="L30" s="12">
        <f t="shared" si="8"/>
        <v>1500000</v>
      </c>
      <c r="M30" s="12">
        <f t="shared" si="8"/>
        <v>0</v>
      </c>
      <c r="N30" s="12">
        <f t="shared" si="8"/>
        <v>0</v>
      </c>
      <c r="O30" s="12">
        <f t="shared" si="8"/>
        <v>2602739</v>
      </c>
      <c r="P30" s="9"/>
      <c r="R30" s="13"/>
    </row>
    <row r="31" spans="1:18" x14ac:dyDescent="0.25">
      <c r="A31" s="10">
        <v>3.1</v>
      </c>
      <c r="B31" s="11" t="s">
        <v>53</v>
      </c>
      <c r="C31" s="16">
        <v>9000000</v>
      </c>
      <c r="D31" s="16">
        <f>+D32</f>
        <v>0</v>
      </c>
      <c r="E31" s="16">
        <f>+E32</f>
        <v>0</v>
      </c>
      <c r="F31" s="16">
        <f t="shared" si="8"/>
        <v>1500000</v>
      </c>
      <c r="G31" s="16">
        <f t="shared" si="8"/>
        <v>0</v>
      </c>
      <c r="H31" s="16">
        <f t="shared" si="8"/>
        <v>284106</v>
      </c>
      <c r="I31" s="16">
        <f t="shared" si="8"/>
        <v>1687464</v>
      </c>
      <c r="J31" s="16">
        <f t="shared" si="8"/>
        <v>1425691</v>
      </c>
      <c r="K31" s="16">
        <f t="shared" si="8"/>
        <v>0</v>
      </c>
      <c r="L31" s="16">
        <f t="shared" si="8"/>
        <v>1500000</v>
      </c>
      <c r="M31" s="16">
        <f t="shared" si="8"/>
        <v>0</v>
      </c>
      <c r="N31" s="16">
        <f t="shared" si="8"/>
        <v>0</v>
      </c>
      <c r="O31" s="16">
        <f t="shared" si="8"/>
        <v>2602739</v>
      </c>
      <c r="P31" s="9"/>
      <c r="R31" s="13"/>
    </row>
    <row r="32" spans="1:18" x14ac:dyDescent="0.25">
      <c r="A32" s="17" t="s">
        <v>54</v>
      </c>
      <c r="B32" s="15" t="s">
        <v>55</v>
      </c>
      <c r="C32" s="16">
        <v>9000000</v>
      </c>
      <c r="D32" s="16">
        <v>0</v>
      </c>
      <c r="E32" s="16">
        <v>0</v>
      </c>
      <c r="F32" s="16">
        <v>1500000</v>
      </c>
      <c r="G32" s="16">
        <v>0</v>
      </c>
      <c r="H32" s="16">
        <v>284106</v>
      </c>
      <c r="I32" s="16">
        <v>1687464</v>
      </c>
      <c r="J32" s="16">
        <v>1425691</v>
      </c>
      <c r="K32" s="16">
        <v>0</v>
      </c>
      <c r="L32" s="16">
        <v>1500000</v>
      </c>
      <c r="M32" s="16">
        <v>0</v>
      </c>
      <c r="N32" s="16">
        <v>0</v>
      </c>
      <c r="O32" s="16">
        <v>2602739</v>
      </c>
      <c r="P32" s="9"/>
      <c r="R32" s="13"/>
    </row>
    <row r="33" spans="1:18" x14ac:dyDescent="0.25">
      <c r="A33" s="10">
        <v>4</v>
      </c>
      <c r="B33" s="11" t="s">
        <v>56</v>
      </c>
      <c r="C33" s="12">
        <v>1270999621</v>
      </c>
      <c r="D33" s="12">
        <f>+D38+D55+D57</f>
        <v>461504253</v>
      </c>
      <c r="E33" s="12">
        <f t="shared" ref="E33:O33" si="9">+E38+E55+E57</f>
        <v>230526599</v>
      </c>
      <c r="F33" s="12">
        <f t="shared" si="9"/>
        <v>107591965</v>
      </c>
      <c r="G33" s="12">
        <f t="shared" si="9"/>
        <v>79612800</v>
      </c>
      <c r="H33" s="12">
        <f t="shared" si="9"/>
        <v>54735797</v>
      </c>
      <c r="I33" s="12">
        <f t="shared" si="9"/>
        <v>49297672</v>
      </c>
      <c r="J33" s="12">
        <f t="shared" si="9"/>
        <v>46967570.5</v>
      </c>
      <c r="K33" s="12">
        <f t="shared" si="9"/>
        <v>57581225</v>
      </c>
      <c r="L33" s="12">
        <f t="shared" si="9"/>
        <v>48608758</v>
      </c>
      <c r="M33" s="12">
        <f t="shared" si="9"/>
        <v>49965081</v>
      </c>
      <c r="N33" s="12">
        <f t="shared" si="9"/>
        <v>44857073</v>
      </c>
      <c r="O33" s="12">
        <f t="shared" si="9"/>
        <v>39750827.5</v>
      </c>
      <c r="P33" s="9"/>
      <c r="R33" s="13"/>
    </row>
    <row r="34" spans="1:18" ht="30" x14ac:dyDescent="0.25">
      <c r="A34" s="10">
        <v>4.0999999999999996</v>
      </c>
      <c r="B34" s="21" t="s">
        <v>57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3"/>
      <c r="R34" s="13"/>
    </row>
    <row r="35" spans="1:18" ht="30" x14ac:dyDescent="0.25">
      <c r="A35" s="14" t="s">
        <v>58</v>
      </c>
      <c r="B35" s="15" t="s">
        <v>59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3"/>
      <c r="R35" s="13"/>
    </row>
    <row r="36" spans="1:18" x14ac:dyDescent="0.25">
      <c r="A36" s="10">
        <v>4.2</v>
      </c>
      <c r="B36" s="21" t="s">
        <v>60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3"/>
      <c r="R36" s="13"/>
    </row>
    <row r="37" spans="1:18" x14ac:dyDescent="0.25">
      <c r="A37" s="14" t="s">
        <v>61</v>
      </c>
      <c r="B37" s="15" t="s">
        <v>62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3"/>
      <c r="R37" s="13"/>
    </row>
    <row r="38" spans="1:18" x14ac:dyDescent="0.25">
      <c r="A38" s="10">
        <v>4.3</v>
      </c>
      <c r="B38" s="11" t="s">
        <v>63</v>
      </c>
      <c r="C38" s="12">
        <v>1261199413</v>
      </c>
      <c r="D38" s="12">
        <f>+D39+D40+D41+D47+D48+D49+D50+D51+D52+D53+D54</f>
        <v>460879065</v>
      </c>
      <c r="E38" s="12">
        <f>+E39+E40+E41+E47+E48+E49+E50+E51+E52+E53+E54</f>
        <v>229925842</v>
      </c>
      <c r="F38" s="12">
        <f t="shared" ref="F38:O38" si="10">+F39+F40+F41+F47+F48+F49+F50+F51+F52+F53+F54</f>
        <v>107011055</v>
      </c>
      <c r="G38" s="12">
        <f t="shared" si="10"/>
        <v>79027595</v>
      </c>
      <c r="H38" s="12">
        <f t="shared" si="10"/>
        <v>54016283</v>
      </c>
      <c r="I38" s="12">
        <f t="shared" si="10"/>
        <v>48632791</v>
      </c>
      <c r="J38" s="12">
        <f t="shared" si="10"/>
        <v>44776469.5</v>
      </c>
      <c r="K38" s="12">
        <f t="shared" si="10"/>
        <v>57026267</v>
      </c>
      <c r="L38" s="12">
        <f t="shared" si="10"/>
        <v>47855453</v>
      </c>
      <c r="M38" s="12">
        <f t="shared" si="10"/>
        <v>49173252</v>
      </c>
      <c r="N38" s="12">
        <f t="shared" si="10"/>
        <v>44111149</v>
      </c>
      <c r="O38" s="12">
        <f t="shared" si="10"/>
        <v>38764191.5</v>
      </c>
      <c r="P38" s="9"/>
      <c r="R38" s="13"/>
    </row>
    <row r="39" spans="1:18" x14ac:dyDescent="0.25">
      <c r="A39" s="14" t="s">
        <v>64</v>
      </c>
      <c r="B39" s="15" t="s">
        <v>65</v>
      </c>
      <c r="C39" s="16">
        <v>1651781</v>
      </c>
      <c r="D39" s="16">
        <v>85784</v>
      </c>
      <c r="E39" s="16">
        <v>123909</v>
      </c>
      <c r="F39" s="16">
        <v>127150</v>
      </c>
      <c r="G39" s="16">
        <v>184775</v>
      </c>
      <c r="H39" s="16">
        <v>142851</v>
      </c>
      <c r="I39" s="16">
        <v>71077</v>
      </c>
      <c r="J39" s="16">
        <v>68623</v>
      </c>
      <c r="K39" s="16">
        <v>191272</v>
      </c>
      <c r="L39" s="16">
        <v>198733</v>
      </c>
      <c r="M39" s="16">
        <v>216509</v>
      </c>
      <c r="N39" s="16">
        <v>200452</v>
      </c>
      <c r="O39" s="16">
        <v>40646</v>
      </c>
      <c r="P39" s="13"/>
      <c r="R39" s="13"/>
    </row>
    <row r="40" spans="1:18" x14ac:dyDescent="0.25">
      <c r="A40" s="14" t="s">
        <v>66</v>
      </c>
      <c r="B40" s="15" t="s">
        <v>67</v>
      </c>
      <c r="C40" s="16">
        <v>25477583</v>
      </c>
      <c r="D40" s="16">
        <v>2315030</v>
      </c>
      <c r="E40" s="16">
        <v>2594720</v>
      </c>
      <c r="F40" s="16">
        <v>2056669</v>
      </c>
      <c r="G40" s="16">
        <v>1795927</v>
      </c>
      <c r="H40" s="16">
        <v>1767973</v>
      </c>
      <c r="I40" s="16">
        <v>2036676</v>
      </c>
      <c r="J40" s="16">
        <v>3677698</v>
      </c>
      <c r="K40" s="16">
        <v>2203214</v>
      </c>
      <c r="L40" s="16">
        <v>1728269</v>
      </c>
      <c r="M40" s="16">
        <v>1765239</v>
      </c>
      <c r="N40" s="16">
        <v>1702275</v>
      </c>
      <c r="O40" s="16">
        <v>1833893</v>
      </c>
      <c r="P40" s="13"/>
      <c r="R40" s="13"/>
    </row>
    <row r="41" spans="1:18" x14ac:dyDescent="0.25">
      <c r="A41" s="14" t="s">
        <v>68</v>
      </c>
      <c r="B41" s="18" t="s">
        <v>69</v>
      </c>
      <c r="C41" s="16">
        <v>1121238123</v>
      </c>
      <c r="D41" s="16">
        <f>+D42+D43+D44+D45+D46</f>
        <v>445773974</v>
      </c>
      <c r="E41" s="16">
        <f t="shared" ref="E41:O41" si="11">+E42+E43+E44+E45+E46</f>
        <v>218743052</v>
      </c>
      <c r="F41" s="16">
        <f t="shared" si="11"/>
        <v>97464224</v>
      </c>
      <c r="G41" s="16">
        <f t="shared" si="11"/>
        <v>67343258</v>
      </c>
      <c r="H41" s="16">
        <f t="shared" si="11"/>
        <v>43242037</v>
      </c>
      <c r="I41" s="16">
        <f t="shared" si="11"/>
        <v>39880671</v>
      </c>
      <c r="J41" s="16">
        <f t="shared" si="11"/>
        <v>32909080.5</v>
      </c>
      <c r="K41" s="16">
        <f t="shared" si="11"/>
        <v>40189144</v>
      </c>
      <c r="L41" s="16">
        <f t="shared" si="11"/>
        <v>33903594</v>
      </c>
      <c r="M41" s="16">
        <f t="shared" si="11"/>
        <v>37618960</v>
      </c>
      <c r="N41" s="16">
        <f t="shared" si="11"/>
        <v>35485029</v>
      </c>
      <c r="O41" s="16">
        <f t="shared" si="11"/>
        <v>28685099.5</v>
      </c>
      <c r="P41" s="13"/>
      <c r="R41" s="13"/>
    </row>
    <row r="42" spans="1:18" outlineLevel="1" x14ac:dyDescent="0.25">
      <c r="A42" s="14"/>
      <c r="B42" s="38" t="s">
        <v>70</v>
      </c>
      <c r="C42" s="39">
        <v>73031966</v>
      </c>
      <c r="D42" s="39">
        <v>10139039</v>
      </c>
      <c r="E42" s="39">
        <v>7940030</v>
      </c>
      <c r="F42" s="39">
        <v>9725608</v>
      </c>
      <c r="G42" s="39">
        <v>6436477</v>
      </c>
      <c r="H42" s="39">
        <v>4873528</v>
      </c>
      <c r="I42" s="39">
        <v>4716134</v>
      </c>
      <c r="J42" s="39">
        <v>4167115</v>
      </c>
      <c r="K42" s="39">
        <v>6261167</v>
      </c>
      <c r="L42" s="39">
        <v>4312833</v>
      </c>
      <c r="M42" s="39">
        <v>4770413</v>
      </c>
      <c r="N42" s="39">
        <v>4849011</v>
      </c>
      <c r="O42" s="39">
        <v>4840611</v>
      </c>
      <c r="P42" s="13"/>
      <c r="R42" s="13"/>
    </row>
    <row r="43" spans="1:18" outlineLevel="1" x14ac:dyDescent="0.25">
      <c r="A43" s="14"/>
      <c r="B43" s="38" t="s">
        <v>71</v>
      </c>
      <c r="C43" s="39">
        <v>871126299</v>
      </c>
      <c r="D43" s="39">
        <v>422637376</v>
      </c>
      <c r="E43" s="39">
        <v>196663686</v>
      </c>
      <c r="F43" s="39">
        <v>75040522</v>
      </c>
      <c r="G43" s="39">
        <v>43682539</v>
      </c>
      <c r="H43" s="39">
        <v>23117654</v>
      </c>
      <c r="I43" s="39">
        <v>18055285</v>
      </c>
      <c r="J43" s="39">
        <v>15399928.5</v>
      </c>
      <c r="K43" s="39">
        <v>20060524</v>
      </c>
      <c r="L43" s="39">
        <v>13558385</v>
      </c>
      <c r="M43" s="39">
        <v>15283147</v>
      </c>
      <c r="N43" s="39">
        <v>14346213</v>
      </c>
      <c r="O43" s="39">
        <v>13281039.5</v>
      </c>
      <c r="P43" s="37"/>
      <c r="Q43" s="23"/>
      <c r="R43" s="13"/>
    </row>
    <row r="44" spans="1:18" outlineLevel="1" x14ac:dyDescent="0.25">
      <c r="A44" s="14"/>
      <c r="B44" s="38" t="s">
        <v>72</v>
      </c>
      <c r="C44" s="39">
        <v>58025223</v>
      </c>
      <c r="D44" s="39">
        <v>4823637</v>
      </c>
      <c r="E44" s="39">
        <v>4505897</v>
      </c>
      <c r="F44" s="39">
        <v>4512997</v>
      </c>
      <c r="G44" s="39">
        <v>4494116</v>
      </c>
      <c r="H44" s="39">
        <v>5614018</v>
      </c>
      <c r="I44" s="39">
        <v>4900805</v>
      </c>
      <c r="J44" s="39">
        <v>5160338</v>
      </c>
      <c r="K44" s="39">
        <v>5682356</v>
      </c>
      <c r="L44" s="39">
        <v>5319120</v>
      </c>
      <c r="M44" s="39">
        <v>5494702</v>
      </c>
      <c r="N44" s="39">
        <v>5436305</v>
      </c>
      <c r="O44" s="39">
        <v>2080932</v>
      </c>
      <c r="P44" s="37"/>
      <c r="Q44" s="23"/>
      <c r="R44" s="13"/>
    </row>
    <row r="45" spans="1:18" outlineLevel="1" x14ac:dyDescent="0.25">
      <c r="A45" s="14"/>
      <c r="B45" s="38" t="s">
        <v>73</v>
      </c>
      <c r="C45" s="39">
        <v>118448196</v>
      </c>
      <c r="D45" s="40">
        <v>8132943</v>
      </c>
      <c r="E45" s="40">
        <v>9584683</v>
      </c>
      <c r="F45" s="40">
        <v>8132943</v>
      </c>
      <c r="G45" s="40">
        <v>12681370</v>
      </c>
      <c r="H45" s="40">
        <v>9584683</v>
      </c>
      <c r="I45" s="40">
        <v>12166205</v>
      </c>
      <c r="J45" s="40">
        <v>8132943</v>
      </c>
      <c r="K45" s="40">
        <v>8132943</v>
      </c>
      <c r="L45" s="40">
        <v>10671482</v>
      </c>
      <c r="M45" s="40">
        <v>12028924</v>
      </c>
      <c r="N45" s="40">
        <v>10801346</v>
      </c>
      <c r="O45" s="40">
        <v>8397731</v>
      </c>
      <c r="P45" s="37"/>
      <c r="Q45" s="23"/>
      <c r="R45" s="13"/>
    </row>
    <row r="46" spans="1:18" outlineLevel="1" x14ac:dyDescent="0.25">
      <c r="A46" s="14"/>
      <c r="B46" s="38" t="s">
        <v>74</v>
      </c>
      <c r="C46" s="39">
        <v>606439</v>
      </c>
      <c r="D46" s="40">
        <v>40979</v>
      </c>
      <c r="E46" s="40">
        <v>48756</v>
      </c>
      <c r="F46" s="40">
        <v>52154</v>
      </c>
      <c r="G46" s="40">
        <v>48756</v>
      </c>
      <c r="H46" s="40">
        <v>52154</v>
      </c>
      <c r="I46" s="40">
        <v>42242</v>
      </c>
      <c r="J46" s="40">
        <v>48756</v>
      </c>
      <c r="K46" s="40">
        <v>52154</v>
      </c>
      <c r="L46" s="40">
        <v>41774</v>
      </c>
      <c r="M46" s="40">
        <v>41774</v>
      </c>
      <c r="N46" s="40">
        <v>52154</v>
      </c>
      <c r="O46" s="40">
        <v>84786</v>
      </c>
      <c r="P46" s="37"/>
      <c r="Q46" s="23"/>
      <c r="R46" s="13"/>
    </row>
    <row r="47" spans="1:18" x14ac:dyDescent="0.25">
      <c r="A47" s="14" t="s">
        <v>75</v>
      </c>
      <c r="B47" s="19" t="s">
        <v>76</v>
      </c>
      <c r="C47" s="16">
        <v>2013318</v>
      </c>
      <c r="D47" s="16">
        <v>471796</v>
      </c>
      <c r="E47" s="16">
        <v>142396</v>
      </c>
      <c r="F47" s="16">
        <v>383890</v>
      </c>
      <c r="G47" s="16">
        <v>151784</v>
      </c>
      <c r="H47" s="16">
        <v>151784</v>
      </c>
      <c r="I47" s="16">
        <v>137358</v>
      </c>
      <c r="J47" s="16">
        <v>137358</v>
      </c>
      <c r="K47" s="16">
        <v>52464</v>
      </c>
      <c r="L47" s="16">
        <v>292118</v>
      </c>
      <c r="M47" s="16">
        <v>13644</v>
      </c>
      <c r="N47" s="16">
        <v>15543</v>
      </c>
      <c r="O47" s="16">
        <v>63183</v>
      </c>
      <c r="P47" s="15"/>
      <c r="R47" s="13"/>
    </row>
    <row r="48" spans="1:18" ht="30" x14ac:dyDescent="0.25">
      <c r="A48" s="14" t="s">
        <v>77</v>
      </c>
      <c r="B48" s="19" t="s">
        <v>78</v>
      </c>
      <c r="C48" s="16">
        <v>11813363</v>
      </c>
      <c r="D48" s="16">
        <v>651280</v>
      </c>
      <c r="E48" s="16">
        <v>1706193</v>
      </c>
      <c r="F48" s="16">
        <v>1391678</v>
      </c>
      <c r="G48" s="16">
        <v>1432057</v>
      </c>
      <c r="H48" s="16">
        <v>851440</v>
      </c>
      <c r="I48" s="16">
        <v>791776</v>
      </c>
      <c r="J48" s="16">
        <v>791776</v>
      </c>
      <c r="K48" s="16">
        <v>682437</v>
      </c>
      <c r="L48" s="16">
        <v>1021678</v>
      </c>
      <c r="M48" s="16">
        <v>940866</v>
      </c>
      <c r="N48" s="16">
        <v>940866</v>
      </c>
      <c r="O48" s="16">
        <v>611316</v>
      </c>
      <c r="P48" s="13"/>
      <c r="R48" s="13"/>
    </row>
    <row r="49" spans="1:18" x14ac:dyDescent="0.25">
      <c r="A49" s="14" t="s">
        <v>79</v>
      </c>
      <c r="B49" s="15" t="s">
        <v>80</v>
      </c>
      <c r="C49" s="16">
        <v>1222707</v>
      </c>
      <c r="D49" s="16">
        <v>68223</v>
      </c>
      <c r="E49" s="16">
        <v>80583</v>
      </c>
      <c r="F49" s="16">
        <v>86501</v>
      </c>
      <c r="G49" s="16">
        <v>94084</v>
      </c>
      <c r="H49" s="16">
        <v>124811</v>
      </c>
      <c r="I49" s="16">
        <v>124984</v>
      </c>
      <c r="J49" s="16">
        <v>119152</v>
      </c>
      <c r="K49" s="16">
        <v>126479</v>
      </c>
      <c r="L49" s="16">
        <v>93560</v>
      </c>
      <c r="M49" s="16">
        <v>110863</v>
      </c>
      <c r="N49" s="16">
        <v>93560</v>
      </c>
      <c r="O49" s="16">
        <v>99907</v>
      </c>
      <c r="P49" s="13"/>
      <c r="R49" s="13"/>
    </row>
    <row r="50" spans="1:18" x14ac:dyDescent="0.25">
      <c r="A50" s="14" t="s">
        <v>81</v>
      </c>
      <c r="B50" s="15" t="s">
        <v>82</v>
      </c>
      <c r="C50" s="16">
        <v>7231960</v>
      </c>
      <c r="D50" s="16">
        <v>42543</v>
      </c>
      <c r="E50" s="16">
        <v>146944</v>
      </c>
      <c r="F50" s="16">
        <v>213948</v>
      </c>
      <c r="G50" s="16">
        <v>634161</v>
      </c>
      <c r="H50" s="16">
        <v>299014</v>
      </c>
      <c r="I50" s="16">
        <v>212895</v>
      </c>
      <c r="J50" s="16">
        <v>378266</v>
      </c>
      <c r="K50" s="16">
        <v>33503</v>
      </c>
      <c r="L50" s="16">
        <v>2417177</v>
      </c>
      <c r="M50" s="16">
        <v>1985296</v>
      </c>
      <c r="N50" s="16">
        <v>119034</v>
      </c>
      <c r="O50" s="16">
        <v>749179</v>
      </c>
      <c r="P50" s="13"/>
      <c r="R50" s="13"/>
    </row>
    <row r="51" spans="1:18" x14ac:dyDescent="0.25">
      <c r="A51" s="14" t="s">
        <v>83</v>
      </c>
      <c r="B51" s="15" t="s">
        <v>84</v>
      </c>
      <c r="C51" s="16">
        <v>1644475</v>
      </c>
      <c r="D51" s="16">
        <v>103422</v>
      </c>
      <c r="E51" s="16">
        <v>146441</v>
      </c>
      <c r="F51" s="16">
        <v>145532</v>
      </c>
      <c r="G51" s="16">
        <v>103422</v>
      </c>
      <c r="H51" s="16">
        <v>145532</v>
      </c>
      <c r="I51" s="16">
        <v>123447</v>
      </c>
      <c r="J51" s="16">
        <v>157287</v>
      </c>
      <c r="K51" s="16">
        <v>123447</v>
      </c>
      <c r="L51" s="16">
        <v>157287</v>
      </c>
      <c r="M51" s="16">
        <v>123447</v>
      </c>
      <c r="N51" s="16">
        <v>144215</v>
      </c>
      <c r="O51" s="16">
        <v>170996</v>
      </c>
      <c r="P51" s="13"/>
      <c r="R51" s="13"/>
    </row>
    <row r="52" spans="1:18" x14ac:dyDescent="0.25">
      <c r="A52" s="14" t="s">
        <v>85</v>
      </c>
      <c r="B52" s="15" t="s">
        <v>86</v>
      </c>
      <c r="C52" s="16">
        <v>62367202</v>
      </c>
      <c r="D52" s="16">
        <v>7134888</v>
      </c>
      <c r="E52" s="16">
        <v>4613104</v>
      </c>
      <c r="F52" s="16">
        <v>4613104</v>
      </c>
      <c r="G52" s="16">
        <v>6212569</v>
      </c>
      <c r="H52" s="16">
        <v>4613104</v>
      </c>
      <c r="I52" s="16">
        <v>4613104</v>
      </c>
      <c r="J52" s="16">
        <v>5949996</v>
      </c>
      <c r="K52" s="16">
        <v>4613104</v>
      </c>
      <c r="L52" s="16">
        <v>5060211</v>
      </c>
      <c r="M52" s="16">
        <v>5383110</v>
      </c>
      <c r="N52" s="16">
        <v>4902138</v>
      </c>
      <c r="O52" s="16">
        <v>4658770</v>
      </c>
      <c r="P52" s="13"/>
      <c r="R52" s="13"/>
    </row>
    <row r="53" spans="1:18" x14ac:dyDescent="0.25">
      <c r="A53" s="14" t="s">
        <v>87</v>
      </c>
      <c r="B53" s="15" t="s">
        <v>88</v>
      </c>
      <c r="C53" s="16">
        <v>314467</v>
      </c>
      <c r="D53" s="24">
        <v>0</v>
      </c>
      <c r="E53" s="24">
        <v>10120</v>
      </c>
      <c r="F53" s="24">
        <v>35200</v>
      </c>
      <c r="G53" s="24">
        <v>24200</v>
      </c>
      <c r="H53" s="24">
        <v>32120</v>
      </c>
      <c r="I53" s="24">
        <v>39600</v>
      </c>
      <c r="J53" s="24">
        <v>38720</v>
      </c>
      <c r="K53" s="24">
        <v>54560</v>
      </c>
      <c r="L53" s="24">
        <v>6600</v>
      </c>
      <c r="M53" s="24">
        <v>10120</v>
      </c>
      <c r="N53" s="24">
        <v>53107</v>
      </c>
      <c r="O53" s="24">
        <v>10120</v>
      </c>
      <c r="P53" s="13"/>
      <c r="R53" s="13"/>
    </row>
    <row r="54" spans="1:18" x14ac:dyDescent="0.25">
      <c r="A54" s="14" t="s">
        <v>89</v>
      </c>
      <c r="B54" s="15" t="s">
        <v>90</v>
      </c>
      <c r="C54" s="16">
        <v>26224434</v>
      </c>
      <c r="D54" s="16">
        <v>4232125</v>
      </c>
      <c r="E54" s="16">
        <v>1618380</v>
      </c>
      <c r="F54" s="16">
        <v>493159</v>
      </c>
      <c r="G54" s="16">
        <v>1051358</v>
      </c>
      <c r="H54" s="16">
        <v>2645617</v>
      </c>
      <c r="I54" s="16">
        <v>601203</v>
      </c>
      <c r="J54" s="16">
        <v>548513</v>
      </c>
      <c r="K54" s="16">
        <v>8756643</v>
      </c>
      <c r="L54" s="16">
        <v>2976226</v>
      </c>
      <c r="M54" s="16">
        <v>1005198</v>
      </c>
      <c r="N54" s="16">
        <v>454930</v>
      </c>
      <c r="O54" s="16">
        <v>1841082</v>
      </c>
      <c r="P54" s="13"/>
      <c r="R54" s="13"/>
    </row>
    <row r="55" spans="1:18" x14ac:dyDescent="0.25">
      <c r="A55" s="10">
        <v>4.4000000000000004</v>
      </c>
      <c r="B55" s="11" t="s">
        <v>91</v>
      </c>
      <c r="C55" s="12">
        <v>4092648</v>
      </c>
      <c r="D55" s="12">
        <f>+D56</f>
        <v>373403</v>
      </c>
      <c r="E55" s="12">
        <f t="shared" ref="E55:O55" si="12">+E56</f>
        <v>365048</v>
      </c>
      <c r="F55" s="12">
        <f t="shared" si="12"/>
        <v>302167</v>
      </c>
      <c r="G55" s="12">
        <f t="shared" si="12"/>
        <v>309077</v>
      </c>
      <c r="H55" s="12">
        <f t="shared" si="12"/>
        <v>267154</v>
      </c>
      <c r="I55" s="12">
        <f t="shared" si="12"/>
        <v>399319</v>
      </c>
      <c r="J55" s="12">
        <f t="shared" si="12"/>
        <v>487333</v>
      </c>
      <c r="K55" s="12">
        <f t="shared" si="12"/>
        <v>242811</v>
      </c>
      <c r="L55" s="12">
        <f t="shared" si="12"/>
        <v>296410</v>
      </c>
      <c r="M55" s="12">
        <f t="shared" si="12"/>
        <v>462470</v>
      </c>
      <c r="N55" s="12">
        <f t="shared" si="12"/>
        <v>313216</v>
      </c>
      <c r="O55" s="12">
        <f t="shared" si="12"/>
        <v>274240</v>
      </c>
      <c r="P55" s="13"/>
      <c r="R55" s="13"/>
    </row>
    <row r="56" spans="1:18" x14ac:dyDescent="0.25">
      <c r="A56" s="17" t="s">
        <v>92</v>
      </c>
      <c r="B56" s="15" t="s">
        <v>93</v>
      </c>
      <c r="C56" s="16">
        <v>4092648</v>
      </c>
      <c r="D56" s="16">
        <v>373403</v>
      </c>
      <c r="E56" s="16">
        <v>365048</v>
      </c>
      <c r="F56" s="16">
        <v>302167</v>
      </c>
      <c r="G56" s="16">
        <v>309077</v>
      </c>
      <c r="H56" s="16">
        <v>267154</v>
      </c>
      <c r="I56" s="16">
        <v>399319</v>
      </c>
      <c r="J56" s="16">
        <v>487333</v>
      </c>
      <c r="K56" s="16">
        <v>242811</v>
      </c>
      <c r="L56" s="16">
        <v>296410</v>
      </c>
      <c r="M56" s="16">
        <v>462470</v>
      </c>
      <c r="N56" s="16">
        <v>313216</v>
      </c>
      <c r="O56" s="16">
        <v>274240</v>
      </c>
      <c r="P56" s="13"/>
      <c r="R56" s="13"/>
    </row>
    <row r="57" spans="1:18" x14ac:dyDescent="0.25">
      <c r="A57" s="10">
        <v>4.5</v>
      </c>
      <c r="B57" s="11" t="s">
        <v>94</v>
      </c>
      <c r="C57" s="12">
        <v>5707560</v>
      </c>
      <c r="D57" s="12">
        <f>+D58</f>
        <v>251785</v>
      </c>
      <c r="E57" s="12">
        <f t="shared" ref="E57:O57" si="13">+E58</f>
        <v>235709</v>
      </c>
      <c r="F57" s="12">
        <f t="shared" si="13"/>
        <v>278743</v>
      </c>
      <c r="G57" s="12">
        <f t="shared" si="13"/>
        <v>276128</v>
      </c>
      <c r="H57" s="12">
        <f t="shared" si="13"/>
        <v>452360</v>
      </c>
      <c r="I57" s="12">
        <f t="shared" si="13"/>
        <v>265562</v>
      </c>
      <c r="J57" s="12">
        <f t="shared" si="13"/>
        <v>1703768</v>
      </c>
      <c r="K57" s="12">
        <f t="shared" si="13"/>
        <v>312147</v>
      </c>
      <c r="L57" s="12">
        <f t="shared" si="13"/>
        <v>456895</v>
      </c>
      <c r="M57" s="12">
        <f t="shared" si="13"/>
        <v>329359</v>
      </c>
      <c r="N57" s="12">
        <f t="shared" si="13"/>
        <v>432708</v>
      </c>
      <c r="O57" s="12">
        <f t="shared" si="13"/>
        <v>712396</v>
      </c>
      <c r="P57" s="13"/>
      <c r="R57" s="13"/>
    </row>
    <row r="58" spans="1:18" x14ac:dyDescent="0.25">
      <c r="A58" s="17" t="s">
        <v>95</v>
      </c>
      <c r="B58" s="15" t="s">
        <v>96</v>
      </c>
      <c r="C58" s="16">
        <v>5707560</v>
      </c>
      <c r="D58" s="16">
        <v>251785</v>
      </c>
      <c r="E58" s="16">
        <v>235709</v>
      </c>
      <c r="F58" s="16">
        <v>278743</v>
      </c>
      <c r="G58" s="16">
        <v>276128</v>
      </c>
      <c r="H58" s="16">
        <v>452360</v>
      </c>
      <c r="I58" s="16">
        <v>265562</v>
      </c>
      <c r="J58" s="16">
        <v>1703768</v>
      </c>
      <c r="K58" s="16">
        <v>312147</v>
      </c>
      <c r="L58" s="16">
        <v>456895</v>
      </c>
      <c r="M58" s="16">
        <v>329359</v>
      </c>
      <c r="N58" s="16">
        <v>432708</v>
      </c>
      <c r="O58" s="16">
        <v>712396</v>
      </c>
      <c r="P58" s="13"/>
      <c r="R58" s="13"/>
    </row>
    <row r="59" spans="1:18" x14ac:dyDescent="0.25">
      <c r="A59" s="10">
        <v>5</v>
      </c>
      <c r="B59" s="11" t="s">
        <v>97</v>
      </c>
      <c r="C59" s="12">
        <v>164046490</v>
      </c>
      <c r="D59" s="12">
        <f>+D60</f>
        <v>12663401</v>
      </c>
      <c r="E59" s="12">
        <f t="shared" ref="E59:O59" si="14">+E60</f>
        <v>15906220</v>
      </c>
      <c r="F59" s="12">
        <f t="shared" si="14"/>
        <v>21299502</v>
      </c>
      <c r="G59" s="12">
        <f t="shared" si="14"/>
        <v>19705904</v>
      </c>
      <c r="H59" s="12">
        <f t="shared" si="14"/>
        <v>17781058</v>
      </c>
      <c r="I59" s="12">
        <f t="shared" si="14"/>
        <v>19610989</v>
      </c>
      <c r="J59" s="12">
        <f t="shared" si="14"/>
        <v>13397932</v>
      </c>
      <c r="K59" s="12">
        <f t="shared" si="14"/>
        <v>11472438</v>
      </c>
      <c r="L59" s="12">
        <f t="shared" si="14"/>
        <v>10115251</v>
      </c>
      <c r="M59" s="12">
        <f t="shared" si="14"/>
        <v>8560069</v>
      </c>
      <c r="N59" s="12">
        <f t="shared" si="14"/>
        <v>7052886</v>
      </c>
      <c r="O59" s="12">
        <f t="shared" si="14"/>
        <v>6480840</v>
      </c>
      <c r="P59" s="13"/>
      <c r="R59" s="13"/>
    </row>
    <row r="60" spans="1:18" x14ac:dyDescent="0.25">
      <c r="A60" s="10">
        <v>5.0999999999999996</v>
      </c>
      <c r="B60" s="11" t="s">
        <v>97</v>
      </c>
      <c r="C60" s="12">
        <v>164046490</v>
      </c>
      <c r="D60" s="12">
        <f>+D61+D62+D63+D64</f>
        <v>12663401</v>
      </c>
      <c r="E60" s="12">
        <f t="shared" ref="E60:O60" si="15">+E61+E62+E63+E64</f>
        <v>15906220</v>
      </c>
      <c r="F60" s="12">
        <f t="shared" si="15"/>
        <v>21299502</v>
      </c>
      <c r="G60" s="12">
        <f t="shared" si="15"/>
        <v>19705904</v>
      </c>
      <c r="H60" s="12">
        <f t="shared" si="15"/>
        <v>17781058</v>
      </c>
      <c r="I60" s="12">
        <f t="shared" si="15"/>
        <v>19610989</v>
      </c>
      <c r="J60" s="12">
        <f t="shared" si="15"/>
        <v>13397932</v>
      </c>
      <c r="K60" s="12">
        <f t="shared" si="15"/>
        <v>11472438</v>
      </c>
      <c r="L60" s="12">
        <f t="shared" si="15"/>
        <v>10115251</v>
      </c>
      <c r="M60" s="12">
        <f t="shared" si="15"/>
        <v>8560069</v>
      </c>
      <c r="N60" s="12">
        <f t="shared" si="15"/>
        <v>7052886</v>
      </c>
      <c r="O60" s="12">
        <f t="shared" si="15"/>
        <v>6480840</v>
      </c>
      <c r="P60" s="13"/>
      <c r="R60" s="13"/>
    </row>
    <row r="61" spans="1:18" x14ac:dyDescent="0.25">
      <c r="A61" s="17" t="s">
        <v>98</v>
      </c>
      <c r="B61" s="15" t="s">
        <v>99</v>
      </c>
      <c r="C61" s="16">
        <v>6035068</v>
      </c>
      <c r="D61" s="16">
        <v>1805811</v>
      </c>
      <c r="E61" s="16">
        <v>181832</v>
      </c>
      <c r="F61" s="16">
        <v>542033</v>
      </c>
      <c r="G61" s="16">
        <v>285769</v>
      </c>
      <c r="H61" s="16">
        <v>201730</v>
      </c>
      <c r="I61" s="16">
        <v>608822</v>
      </c>
      <c r="J61" s="16">
        <v>317661</v>
      </c>
      <c r="K61" s="16">
        <v>500473</v>
      </c>
      <c r="L61" s="16">
        <v>519714</v>
      </c>
      <c r="M61" s="16">
        <v>275400</v>
      </c>
      <c r="N61" s="16">
        <v>254015</v>
      </c>
      <c r="O61" s="16">
        <v>541808</v>
      </c>
      <c r="P61" s="13"/>
      <c r="R61" s="13"/>
    </row>
    <row r="62" spans="1:18" x14ac:dyDescent="0.25">
      <c r="A62" s="17" t="s">
        <v>100</v>
      </c>
      <c r="B62" s="15" t="s">
        <v>101</v>
      </c>
      <c r="C62" s="16">
        <v>4231960</v>
      </c>
      <c r="D62" s="16">
        <v>1066056</v>
      </c>
      <c r="E62" s="16">
        <v>529700</v>
      </c>
      <c r="F62" s="16">
        <v>273572</v>
      </c>
      <c r="G62" s="16">
        <v>396891</v>
      </c>
      <c r="H62" s="16">
        <v>558475</v>
      </c>
      <c r="I62" s="16">
        <v>349464</v>
      </c>
      <c r="J62" s="16">
        <v>233622</v>
      </c>
      <c r="K62" s="16">
        <v>257789</v>
      </c>
      <c r="L62" s="16">
        <v>40038</v>
      </c>
      <c r="M62" s="16">
        <v>57391</v>
      </c>
      <c r="N62" s="16">
        <v>283406</v>
      </c>
      <c r="O62" s="16">
        <v>185556</v>
      </c>
      <c r="P62" s="13"/>
      <c r="R62" s="13"/>
    </row>
    <row r="63" spans="1:18" x14ac:dyDescent="0.25">
      <c r="A63" s="17" t="s">
        <v>102</v>
      </c>
      <c r="B63" s="15" t="s">
        <v>103</v>
      </c>
      <c r="C63" s="16">
        <v>403951</v>
      </c>
      <c r="D63" s="16">
        <v>12586</v>
      </c>
      <c r="E63" s="16">
        <v>43129</v>
      </c>
      <c r="F63" s="16">
        <v>16907</v>
      </c>
      <c r="G63" s="16">
        <v>42744</v>
      </c>
      <c r="H63" s="16">
        <v>54769</v>
      </c>
      <c r="I63" s="16">
        <v>13743</v>
      </c>
      <c r="J63" s="16">
        <v>25856</v>
      </c>
      <c r="K63" s="16">
        <v>31944</v>
      </c>
      <c r="L63" s="16">
        <v>40410</v>
      </c>
      <c r="M63" s="16">
        <v>46990</v>
      </c>
      <c r="N63" s="16">
        <v>11259</v>
      </c>
      <c r="O63" s="16">
        <v>63614</v>
      </c>
      <c r="P63" s="13"/>
      <c r="R63" s="13"/>
    </row>
    <row r="64" spans="1:18" x14ac:dyDescent="0.25">
      <c r="A64" s="17" t="s">
        <v>104</v>
      </c>
      <c r="B64" s="15" t="s">
        <v>105</v>
      </c>
      <c r="C64" s="16">
        <v>153375511</v>
      </c>
      <c r="D64" s="16">
        <v>9778948</v>
      </c>
      <c r="E64" s="16">
        <v>15151559</v>
      </c>
      <c r="F64" s="16">
        <v>20466990</v>
      </c>
      <c r="G64" s="16">
        <v>18980500</v>
      </c>
      <c r="H64" s="16">
        <v>16966084</v>
      </c>
      <c r="I64" s="16">
        <v>18638960</v>
      </c>
      <c r="J64" s="16">
        <v>12820793</v>
      </c>
      <c r="K64" s="16">
        <v>10682232</v>
      </c>
      <c r="L64" s="16">
        <v>9515089</v>
      </c>
      <c r="M64" s="16">
        <v>8180288</v>
      </c>
      <c r="N64" s="16">
        <v>6504206</v>
      </c>
      <c r="O64" s="16">
        <v>5689862</v>
      </c>
      <c r="P64" s="13"/>
      <c r="R64" s="13"/>
    </row>
    <row r="65" spans="1:18" x14ac:dyDescent="0.25">
      <c r="A65" s="10">
        <v>6</v>
      </c>
      <c r="B65" s="11" t="s">
        <v>106</v>
      </c>
      <c r="C65" s="12">
        <v>400471101</v>
      </c>
      <c r="D65" s="12">
        <f>+D66+D70+D72</f>
        <v>76105008</v>
      </c>
      <c r="E65" s="12">
        <f t="shared" ref="E65:O65" si="16">+E66+E70+E72</f>
        <v>30686032</v>
      </c>
      <c r="F65" s="12">
        <f t="shared" si="16"/>
        <v>4070669</v>
      </c>
      <c r="G65" s="12">
        <f t="shared" si="16"/>
        <v>53548202</v>
      </c>
      <c r="H65" s="12">
        <f t="shared" si="16"/>
        <v>34920803</v>
      </c>
      <c r="I65" s="12">
        <f t="shared" si="16"/>
        <v>8099535</v>
      </c>
      <c r="J65" s="12">
        <f t="shared" si="16"/>
        <v>53055995</v>
      </c>
      <c r="K65" s="12">
        <f t="shared" si="16"/>
        <v>8447467</v>
      </c>
      <c r="L65" s="12">
        <f t="shared" si="16"/>
        <v>48184378</v>
      </c>
      <c r="M65" s="12">
        <f t="shared" si="16"/>
        <v>30758890</v>
      </c>
      <c r="N65" s="12">
        <f t="shared" si="16"/>
        <v>6663088</v>
      </c>
      <c r="O65" s="12">
        <f t="shared" si="16"/>
        <v>45931034</v>
      </c>
      <c r="P65" s="13"/>
      <c r="R65" s="13"/>
    </row>
    <row r="66" spans="1:18" x14ac:dyDescent="0.25">
      <c r="A66" s="10">
        <v>6.1</v>
      </c>
      <c r="B66" s="11" t="s">
        <v>107</v>
      </c>
      <c r="C66" s="12">
        <v>374698738</v>
      </c>
      <c r="D66" s="12">
        <f>+D67+D68+D69</f>
        <v>75355964</v>
      </c>
      <c r="E66" s="12">
        <f t="shared" ref="E66:O66" si="17">+E67+E68+E69</f>
        <v>24456767</v>
      </c>
      <c r="F66" s="12">
        <f t="shared" si="17"/>
        <v>2176748</v>
      </c>
      <c r="G66" s="12">
        <f t="shared" si="17"/>
        <v>51111778</v>
      </c>
      <c r="H66" s="12">
        <f t="shared" si="17"/>
        <v>32923868</v>
      </c>
      <c r="I66" s="12">
        <f t="shared" si="17"/>
        <v>6774612</v>
      </c>
      <c r="J66" s="12">
        <f t="shared" si="17"/>
        <v>51939251</v>
      </c>
      <c r="K66" s="12">
        <f t="shared" si="17"/>
        <v>5050701</v>
      </c>
      <c r="L66" s="12">
        <f t="shared" si="17"/>
        <v>47475274</v>
      </c>
      <c r="M66" s="12">
        <f t="shared" si="17"/>
        <v>25700739</v>
      </c>
      <c r="N66" s="12">
        <f t="shared" si="17"/>
        <v>6212643</v>
      </c>
      <c r="O66" s="12">
        <f t="shared" si="17"/>
        <v>45520393</v>
      </c>
      <c r="P66" s="13"/>
      <c r="R66" s="13"/>
    </row>
    <row r="67" spans="1:18" x14ac:dyDescent="0.25">
      <c r="A67" s="17" t="s">
        <v>108</v>
      </c>
      <c r="B67" s="15" t="s">
        <v>109</v>
      </c>
      <c r="C67" s="16">
        <v>21140311</v>
      </c>
      <c r="D67" s="16">
        <v>1761693</v>
      </c>
      <c r="E67" s="16">
        <v>1761693</v>
      </c>
      <c r="F67" s="16">
        <v>1761693</v>
      </c>
      <c r="G67" s="16">
        <v>1761693</v>
      </c>
      <c r="H67" s="16">
        <v>1761693</v>
      </c>
      <c r="I67" s="16">
        <v>1761693</v>
      </c>
      <c r="J67" s="16">
        <v>1761693</v>
      </c>
      <c r="K67" s="16">
        <v>1761693</v>
      </c>
      <c r="L67" s="16">
        <v>1761693</v>
      </c>
      <c r="M67" s="16">
        <v>1761693</v>
      </c>
      <c r="N67" s="16">
        <v>1761693</v>
      </c>
      <c r="O67" s="16">
        <v>1761688</v>
      </c>
      <c r="P67" s="13"/>
      <c r="R67" s="13"/>
    </row>
    <row r="68" spans="1:18" x14ac:dyDescent="0.25">
      <c r="A68" s="17" t="s">
        <v>110</v>
      </c>
      <c r="B68" s="15" t="s">
        <v>111</v>
      </c>
      <c r="C68" s="16">
        <v>2009734</v>
      </c>
      <c r="D68" s="16">
        <v>502813</v>
      </c>
      <c r="E68" s="16">
        <v>0</v>
      </c>
      <c r="F68" s="16">
        <v>137400</v>
      </c>
      <c r="G68" s="16">
        <v>76490</v>
      </c>
      <c r="H68" s="16">
        <v>238742</v>
      </c>
      <c r="I68" s="16">
        <v>1054289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/>
      <c r="R68" s="13"/>
    </row>
    <row r="69" spans="1:18" x14ac:dyDescent="0.25">
      <c r="A69" s="17" t="s">
        <v>112</v>
      </c>
      <c r="B69" s="15" t="s">
        <v>113</v>
      </c>
      <c r="C69" s="16">
        <v>351548693</v>
      </c>
      <c r="D69" s="16">
        <f>74853151-1761693</f>
        <v>73091458</v>
      </c>
      <c r="E69" s="16">
        <f>24456767-1761693</f>
        <v>22695074</v>
      </c>
      <c r="F69" s="16">
        <f>2039348-1761693</f>
        <v>277655</v>
      </c>
      <c r="G69" s="16">
        <f>48686365+587230</f>
        <v>49273595</v>
      </c>
      <c r="H69" s="16">
        <f>30336203+587230</f>
        <v>30923433</v>
      </c>
      <c r="I69" s="16">
        <f>3371400+587230</f>
        <v>3958630</v>
      </c>
      <c r="J69" s="16">
        <f>49590328+587230</f>
        <v>50177558</v>
      </c>
      <c r="K69" s="16">
        <f>2701778+587230</f>
        <v>3289008</v>
      </c>
      <c r="L69" s="16">
        <f>45126351+587230</f>
        <v>45713581</v>
      </c>
      <c r="M69" s="16">
        <f>23351816+587230</f>
        <v>23939046</v>
      </c>
      <c r="N69" s="16">
        <f>3863720+587230</f>
        <v>4450950</v>
      </c>
      <c r="O69" s="16">
        <f>43171466+587239</f>
        <v>43758705</v>
      </c>
      <c r="P69" s="13"/>
      <c r="R69" s="13"/>
    </row>
    <row r="70" spans="1:18" x14ac:dyDescent="0.25">
      <c r="A70" s="10">
        <v>6.2</v>
      </c>
      <c r="B70" s="11" t="s">
        <v>114</v>
      </c>
      <c r="C70" s="12">
        <v>301968</v>
      </c>
      <c r="D70" s="12">
        <f>+D71</f>
        <v>25164</v>
      </c>
      <c r="E70" s="12">
        <f t="shared" ref="E70:O70" si="18">+E71</f>
        <v>25164</v>
      </c>
      <c r="F70" s="12">
        <f t="shared" si="18"/>
        <v>25164</v>
      </c>
      <c r="G70" s="12">
        <f t="shared" si="18"/>
        <v>25164</v>
      </c>
      <c r="H70" s="12">
        <f t="shared" si="18"/>
        <v>25164</v>
      </c>
      <c r="I70" s="12">
        <f t="shared" si="18"/>
        <v>25164</v>
      </c>
      <c r="J70" s="12">
        <f t="shared" si="18"/>
        <v>25164</v>
      </c>
      <c r="K70" s="12">
        <f t="shared" si="18"/>
        <v>25164</v>
      </c>
      <c r="L70" s="12">
        <f t="shared" si="18"/>
        <v>25164</v>
      </c>
      <c r="M70" s="12">
        <f t="shared" si="18"/>
        <v>25164</v>
      </c>
      <c r="N70" s="12">
        <f t="shared" si="18"/>
        <v>25164</v>
      </c>
      <c r="O70" s="12">
        <f t="shared" si="18"/>
        <v>25164</v>
      </c>
      <c r="P70" s="13"/>
      <c r="R70" s="13"/>
    </row>
    <row r="71" spans="1:18" x14ac:dyDescent="0.25">
      <c r="A71" s="17" t="s">
        <v>115</v>
      </c>
      <c r="B71" s="15" t="s">
        <v>116</v>
      </c>
      <c r="C71" s="16">
        <v>301968</v>
      </c>
      <c r="D71" s="16">
        <v>25164</v>
      </c>
      <c r="E71" s="16">
        <v>25164</v>
      </c>
      <c r="F71" s="16">
        <v>25164</v>
      </c>
      <c r="G71" s="16">
        <v>25164</v>
      </c>
      <c r="H71" s="16">
        <v>25164</v>
      </c>
      <c r="I71" s="16">
        <v>25164</v>
      </c>
      <c r="J71" s="16">
        <v>25164</v>
      </c>
      <c r="K71" s="16">
        <v>25164</v>
      </c>
      <c r="L71" s="16">
        <v>25164</v>
      </c>
      <c r="M71" s="16">
        <v>25164</v>
      </c>
      <c r="N71" s="16">
        <v>25164</v>
      </c>
      <c r="O71" s="16">
        <v>25164</v>
      </c>
      <c r="P71" s="13"/>
      <c r="R71" s="13"/>
    </row>
    <row r="72" spans="1:18" x14ac:dyDescent="0.25">
      <c r="A72" s="10">
        <v>6.3</v>
      </c>
      <c r="B72" s="11" t="s">
        <v>117</v>
      </c>
      <c r="C72" s="12">
        <v>25470395</v>
      </c>
      <c r="D72" s="12">
        <f>+D73</f>
        <v>723880</v>
      </c>
      <c r="E72" s="12">
        <f t="shared" ref="E72:O72" si="19">+E73</f>
        <v>6204101</v>
      </c>
      <c r="F72" s="12">
        <f t="shared" si="19"/>
        <v>1868757</v>
      </c>
      <c r="G72" s="12">
        <f t="shared" si="19"/>
        <v>2411260</v>
      </c>
      <c r="H72" s="12">
        <f t="shared" si="19"/>
        <v>1971771</v>
      </c>
      <c r="I72" s="12">
        <f t="shared" si="19"/>
        <v>1299759</v>
      </c>
      <c r="J72" s="12">
        <f t="shared" si="19"/>
        <v>1091580</v>
      </c>
      <c r="K72" s="12">
        <f t="shared" si="19"/>
        <v>3371602</v>
      </c>
      <c r="L72" s="12">
        <f t="shared" si="19"/>
        <v>683940</v>
      </c>
      <c r="M72" s="12">
        <f t="shared" si="19"/>
        <v>5032987</v>
      </c>
      <c r="N72" s="12">
        <f t="shared" si="19"/>
        <v>425281</v>
      </c>
      <c r="O72" s="12">
        <f t="shared" si="19"/>
        <v>385477</v>
      </c>
      <c r="P72" s="13"/>
      <c r="R72" s="13"/>
    </row>
    <row r="73" spans="1:18" x14ac:dyDescent="0.25">
      <c r="A73" s="17" t="s">
        <v>118</v>
      </c>
      <c r="B73" s="19" t="s">
        <v>119</v>
      </c>
      <c r="C73" s="16">
        <v>25470395</v>
      </c>
      <c r="D73" s="16">
        <v>723880</v>
      </c>
      <c r="E73" s="16">
        <v>6204101</v>
      </c>
      <c r="F73" s="16">
        <v>1868757</v>
      </c>
      <c r="G73" s="16">
        <v>2411260</v>
      </c>
      <c r="H73" s="16">
        <v>1971771</v>
      </c>
      <c r="I73" s="16">
        <v>1299759</v>
      </c>
      <c r="J73" s="16">
        <v>1091580</v>
      </c>
      <c r="K73" s="16">
        <v>3371602</v>
      </c>
      <c r="L73" s="16">
        <v>683940</v>
      </c>
      <c r="M73" s="16">
        <v>5032987</v>
      </c>
      <c r="N73" s="16">
        <v>425281</v>
      </c>
      <c r="O73" s="16">
        <v>385477</v>
      </c>
      <c r="P73" s="13"/>
      <c r="R73" s="13"/>
    </row>
    <row r="74" spans="1:18" x14ac:dyDescent="0.25">
      <c r="A74" s="10">
        <v>7</v>
      </c>
      <c r="B74" s="11" t="s">
        <v>120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3"/>
      <c r="R74" s="13"/>
    </row>
    <row r="75" spans="1:18" x14ac:dyDescent="0.25">
      <c r="A75" s="10">
        <v>7.1</v>
      </c>
      <c r="B75" s="11" t="s">
        <v>121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3"/>
      <c r="R75" s="13"/>
    </row>
    <row r="76" spans="1:18" ht="45" x14ac:dyDescent="0.25">
      <c r="A76" s="10">
        <v>8</v>
      </c>
      <c r="B76" s="11" t="s">
        <v>122</v>
      </c>
      <c r="C76" s="12">
        <v>35798522013</v>
      </c>
      <c r="D76" s="12">
        <f>+D77+D88+D97+D102</f>
        <v>2901080595</v>
      </c>
      <c r="E76" s="12">
        <v>2886799645</v>
      </c>
      <c r="F76" s="12">
        <v>2717798546</v>
      </c>
      <c r="G76" s="12">
        <v>3643303808</v>
      </c>
      <c r="H76" s="12">
        <v>2864070712</v>
      </c>
      <c r="I76" s="12">
        <v>2728140619.4299998</v>
      </c>
      <c r="J76" s="12">
        <v>3646500504</v>
      </c>
      <c r="K76" s="12">
        <v>2538142782.9400001</v>
      </c>
      <c r="L76" s="12">
        <v>2652672725</v>
      </c>
      <c r="M76" s="12">
        <v>2463201900.6300001</v>
      </c>
      <c r="N76" s="12">
        <v>3030902052</v>
      </c>
      <c r="O76" s="12">
        <v>3725908123</v>
      </c>
      <c r="P76" s="9"/>
      <c r="R76" s="13"/>
    </row>
    <row r="77" spans="1:18" x14ac:dyDescent="0.25">
      <c r="A77" s="10">
        <v>8.1</v>
      </c>
      <c r="B77" s="11" t="s">
        <v>123</v>
      </c>
      <c r="C77" s="12">
        <v>13962330953</v>
      </c>
      <c r="D77" s="12">
        <f>+D78+D79+D80+D81+D82+D83+D84+D85+D86+D87</f>
        <v>1139639690</v>
      </c>
      <c r="E77" s="12">
        <f t="shared" ref="E77:O77" si="20">+E78+E79+E80+E81+E82+E83+E84+E85+E86+E87</f>
        <v>1387005520</v>
      </c>
      <c r="F77" s="12">
        <f t="shared" si="20"/>
        <v>1061064097</v>
      </c>
      <c r="G77" s="12">
        <f t="shared" si="20"/>
        <v>1506489161</v>
      </c>
      <c r="H77" s="12">
        <f t="shared" si="20"/>
        <v>1176341184</v>
      </c>
      <c r="I77" s="12">
        <f t="shared" si="20"/>
        <v>1181309307</v>
      </c>
      <c r="J77" s="12">
        <f t="shared" si="20"/>
        <v>1167698928</v>
      </c>
      <c r="K77" s="12">
        <f t="shared" si="20"/>
        <v>1121476987</v>
      </c>
      <c r="L77" s="12">
        <f t="shared" si="20"/>
        <v>1091467667</v>
      </c>
      <c r="M77" s="12">
        <f t="shared" si="20"/>
        <v>1031110956</v>
      </c>
      <c r="N77" s="12">
        <f t="shared" si="20"/>
        <v>1061952564</v>
      </c>
      <c r="O77" s="12">
        <f t="shared" si="20"/>
        <v>1036774892</v>
      </c>
      <c r="P77" s="9"/>
      <c r="R77" s="13"/>
    </row>
    <row r="78" spans="1:18" x14ac:dyDescent="0.25">
      <c r="A78" s="17" t="s">
        <v>124</v>
      </c>
      <c r="B78" s="15" t="s">
        <v>125</v>
      </c>
      <c r="C78" s="16">
        <v>10259150735</v>
      </c>
      <c r="D78" s="16">
        <v>753930152</v>
      </c>
      <c r="E78" s="16">
        <v>1013310984</v>
      </c>
      <c r="F78" s="16">
        <v>765960276</v>
      </c>
      <c r="G78" s="16">
        <v>1148536204</v>
      </c>
      <c r="H78" s="16">
        <v>892793630</v>
      </c>
      <c r="I78" s="16">
        <v>915389964</v>
      </c>
      <c r="J78" s="16">
        <v>835997901</v>
      </c>
      <c r="K78" s="16">
        <v>854119654</v>
      </c>
      <c r="L78" s="16">
        <v>807639908</v>
      </c>
      <c r="M78" s="16">
        <v>710662330</v>
      </c>
      <c r="N78" s="16">
        <v>776343134</v>
      </c>
      <c r="O78" s="16">
        <v>784466598</v>
      </c>
      <c r="P78" s="13"/>
      <c r="R78" s="13"/>
    </row>
    <row r="79" spans="1:18" x14ac:dyDescent="0.25">
      <c r="A79" s="17" t="s">
        <v>126</v>
      </c>
      <c r="B79" s="15" t="s">
        <v>127</v>
      </c>
      <c r="C79" s="16">
        <v>1024167781</v>
      </c>
      <c r="D79" s="16">
        <v>75248139</v>
      </c>
      <c r="E79" s="16">
        <v>101192127</v>
      </c>
      <c r="F79" s="16">
        <v>76451275</v>
      </c>
      <c r="G79" s="16">
        <v>114717809</v>
      </c>
      <c r="H79" s="16">
        <v>89137575</v>
      </c>
      <c r="I79" s="16">
        <v>91397736</v>
      </c>
      <c r="J79" s="16">
        <v>83450779</v>
      </c>
      <c r="K79" s="16">
        <v>85263378</v>
      </c>
      <c r="L79" s="16">
        <v>80614317</v>
      </c>
      <c r="M79" s="16">
        <v>70914293</v>
      </c>
      <c r="N79" s="16">
        <v>77483908</v>
      </c>
      <c r="O79" s="16">
        <v>78296445</v>
      </c>
      <c r="P79" s="13"/>
      <c r="R79" s="13"/>
    </row>
    <row r="80" spans="1:18" x14ac:dyDescent="0.25">
      <c r="A80" s="17" t="s">
        <v>128</v>
      </c>
      <c r="B80" s="15" t="s">
        <v>129</v>
      </c>
      <c r="C80" s="16">
        <v>233031961</v>
      </c>
      <c r="D80" s="16">
        <v>16478158</v>
      </c>
      <c r="E80" s="16">
        <v>36146649</v>
      </c>
      <c r="F80" s="16">
        <v>15729417</v>
      </c>
      <c r="G80" s="16">
        <v>15295815</v>
      </c>
      <c r="H80" s="16">
        <v>16262689</v>
      </c>
      <c r="I80" s="16">
        <v>17300068</v>
      </c>
      <c r="J80" s="16">
        <v>17695153</v>
      </c>
      <c r="K80" s="16">
        <v>19053376</v>
      </c>
      <c r="L80" s="16">
        <v>19390488</v>
      </c>
      <c r="M80" s="16">
        <v>22336612</v>
      </c>
      <c r="N80" s="16">
        <v>18769402</v>
      </c>
      <c r="O80" s="16">
        <v>18574134</v>
      </c>
      <c r="P80" s="13"/>
      <c r="R80" s="13"/>
    </row>
    <row r="81" spans="1:19" x14ac:dyDescent="0.25">
      <c r="A81" s="17" t="s">
        <v>130</v>
      </c>
      <c r="B81" s="15" t="s">
        <v>131</v>
      </c>
      <c r="C81" s="16">
        <v>369746426</v>
      </c>
      <c r="D81" s="16">
        <v>59702310</v>
      </c>
      <c r="E81" s="16">
        <v>13462934</v>
      </c>
      <c r="F81" s="16">
        <v>13462934</v>
      </c>
      <c r="G81" s="16">
        <v>69357056</v>
      </c>
      <c r="H81" s="16">
        <v>13462934</v>
      </c>
      <c r="I81" s="16">
        <v>13462934</v>
      </c>
      <c r="J81" s="16">
        <v>68374987</v>
      </c>
      <c r="K81" s="16">
        <v>13462934</v>
      </c>
      <c r="L81" s="16">
        <v>13462934</v>
      </c>
      <c r="M81" s="16">
        <v>64608603</v>
      </c>
      <c r="N81" s="16">
        <v>13462934</v>
      </c>
      <c r="O81" s="16">
        <v>13462932</v>
      </c>
      <c r="P81" s="13"/>
      <c r="R81" s="13"/>
    </row>
    <row r="82" spans="1:19" x14ac:dyDescent="0.25">
      <c r="A82" s="17" t="s">
        <v>132</v>
      </c>
      <c r="B82" s="15" t="s">
        <v>133</v>
      </c>
      <c r="C82" s="16">
        <v>496562893</v>
      </c>
      <c r="D82" s="16">
        <v>53158402</v>
      </c>
      <c r="E82" s="16">
        <v>37486524</v>
      </c>
      <c r="F82" s="16">
        <v>38880581</v>
      </c>
      <c r="G82" s="16">
        <v>36428476</v>
      </c>
      <c r="H82" s="16">
        <v>41359618</v>
      </c>
      <c r="I82" s="16">
        <v>40608084</v>
      </c>
      <c r="J82" s="16">
        <v>41618680</v>
      </c>
      <c r="K82" s="16">
        <v>40636299</v>
      </c>
      <c r="L82" s="16">
        <v>42556174</v>
      </c>
      <c r="M82" s="16">
        <v>42365085</v>
      </c>
      <c r="N82" s="16">
        <v>39982233</v>
      </c>
      <c r="O82" s="16">
        <v>41482737</v>
      </c>
      <c r="P82" s="13"/>
      <c r="R82" s="13"/>
    </row>
    <row r="83" spans="1:19" x14ac:dyDescent="0.25">
      <c r="A83" s="17" t="s">
        <v>134</v>
      </c>
      <c r="B83" s="15" t="s">
        <v>135</v>
      </c>
      <c r="C83" s="16">
        <v>232222097</v>
      </c>
      <c r="D83" s="16">
        <v>24860072</v>
      </c>
      <c r="E83" s="16">
        <v>17530904</v>
      </c>
      <c r="F83" s="16">
        <v>18182847</v>
      </c>
      <c r="G83" s="16">
        <v>17036098</v>
      </c>
      <c r="H83" s="16">
        <v>19342191</v>
      </c>
      <c r="I83" s="16">
        <v>18990729</v>
      </c>
      <c r="J83" s="16">
        <v>19463343</v>
      </c>
      <c r="K83" s="16">
        <v>19003924</v>
      </c>
      <c r="L83" s="16">
        <v>19901771</v>
      </c>
      <c r="M83" s="16">
        <v>19812406</v>
      </c>
      <c r="N83" s="16">
        <v>18698044</v>
      </c>
      <c r="O83" s="16">
        <v>19399768</v>
      </c>
      <c r="P83" s="13"/>
      <c r="R83" s="13"/>
    </row>
    <row r="84" spans="1:19" x14ac:dyDescent="0.25">
      <c r="A84" s="17" t="s">
        <v>136</v>
      </c>
      <c r="B84" s="15" t="s">
        <v>137</v>
      </c>
      <c r="C84" s="16">
        <v>1252500564</v>
      </c>
      <c r="D84" s="16">
        <v>147799180</v>
      </c>
      <c r="E84" s="16">
        <v>158381341</v>
      </c>
      <c r="F84" s="16">
        <v>124277038</v>
      </c>
      <c r="G84" s="16">
        <v>97852470</v>
      </c>
      <c r="H84" s="16">
        <v>96066490</v>
      </c>
      <c r="I84" s="16">
        <v>76959774</v>
      </c>
      <c r="J84" s="16">
        <v>93199321</v>
      </c>
      <c r="K84" s="16">
        <v>82421656</v>
      </c>
      <c r="L84" s="16">
        <v>100049831</v>
      </c>
      <c r="M84" s="16">
        <v>92843017</v>
      </c>
      <c r="N84" s="16">
        <v>109456793</v>
      </c>
      <c r="O84" s="16">
        <v>73193653</v>
      </c>
      <c r="P84" s="13"/>
      <c r="R84" s="13"/>
    </row>
    <row r="85" spans="1:19" ht="15.75" customHeight="1" x14ac:dyDescent="0.25">
      <c r="A85" s="17" t="s">
        <v>138</v>
      </c>
      <c r="B85" s="15" t="s">
        <v>139</v>
      </c>
      <c r="C85" s="16">
        <v>14576974</v>
      </c>
      <c r="D85" s="16">
        <v>1214909</v>
      </c>
      <c r="E85" s="16">
        <v>1214733</v>
      </c>
      <c r="F85" s="16">
        <v>1214733</v>
      </c>
      <c r="G85" s="16">
        <v>1214733</v>
      </c>
      <c r="H85" s="16">
        <v>1214733</v>
      </c>
      <c r="I85" s="16">
        <v>1214733</v>
      </c>
      <c r="J85" s="16">
        <v>1214733</v>
      </c>
      <c r="K85" s="16">
        <v>1214733</v>
      </c>
      <c r="L85" s="16">
        <v>1214733</v>
      </c>
      <c r="M85" s="16">
        <v>1214733</v>
      </c>
      <c r="N85" s="16">
        <v>1214733</v>
      </c>
      <c r="O85" s="16">
        <v>1214735</v>
      </c>
      <c r="P85" s="13"/>
      <c r="R85" s="13"/>
    </row>
    <row r="86" spans="1:19" x14ac:dyDescent="0.25">
      <c r="A86" s="17" t="s">
        <v>140</v>
      </c>
      <c r="B86" s="15" t="s">
        <v>141</v>
      </c>
      <c r="C86" s="16">
        <v>64838811</v>
      </c>
      <c r="D86" s="16">
        <v>5692177</v>
      </c>
      <c r="E86" s="16">
        <v>6910738</v>
      </c>
      <c r="F86" s="16">
        <v>5463023</v>
      </c>
      <c r="G86" s="16">
        <v>5098619</v>
      </c>
      <c r="H86" s="16">
        <v>5430766</v>
      </c>
      <c r="I86" s="16">
        <v>4779567</v>
      </c>
      <c r="J86" s="16">
        <v>5119697</v>
      </c>
      <c r="K86" s="16">
        <v>5212316</v>
      </c>
      <c r="L86" s="16">
        <v>5176866</v>
      </c>
      <c r="M86" s="16">
        <v>5291521</v>
      </c>
      <c r="N86" s="16">
        <v>5139179</v>
      </c>
      <c r="O86" s="16">
        <v>5524342</v>
      </c>
      <c r="P86" s="13"/>
      <c r="R86" s="13"/>
    </row>
    <row r="87" spans="1:19" x14ac:dyDescent="0.25">
      <c r="A87" s="17" t="s">
        <v>142</v>
      </c>
      <c r="B87" s="15" t="s">
        <v>143</v>
      </c>
      <c r="C87" s="16">
        <v>15532711</v>
      </c>
      <c r="D87" s="16">
        <v>1556191</v>
      </c>
      <c r="E87" s="16">
        <v>1368586</v>
      </c>
      <c r="F87" s="16">
        <v>1441973</v>
      </c>
      <c r="G87" s="16">
        <v>951881</v>
      </c>
      <c r="H87" s="16">
        <v>1270558</v>
      </c>
      <c r="I87" s="16">
        <v>1205718</v>
      </c>
      <c r="J87" s="16">
        <v>1564334</v>
      </c>
      <c r="K87" s="16">
        <v>1088717</v>
      </c>
      <c r="L87" s="16">
        <v>1460645</v>
      </c>
      <c r="M87" s="16">
        <v>1062356</v>
      </c>
      <c r="N87" s="16">
        <v>1402204</v>
      </c>
      <c r="O87" s="16">
        <v>1159548</v>
      </c>
      <c r="P87" s="13"/>
      <c r="R87" s="13"/>
    </row>
    <row r="88" spans="1:19" x14ac:dyDescent="0.25">
      <c r="A88" s="10">
        <v>8.1999999999999993</v>
      </c>
      <c r="B88" s="11" t="s">
        <v>144</v>
      </c>
      <c r="C88" s="12">
        <v>16754845227</v>
      </c>
      <c r="D88" s="12">
        <f>+D89+D90+D91+D92+D93+D94+D95+D96</f>
        <v>1565057692</v>
      </c>
      <c r="E88" s="12">
        <f t="shared" ref="E88:O88" si="21">+E89+E90+E91+E92+E93+E94+E95+E96</f>
        <v>1256027442</v>
      </c>
      <c r="F88" s="12">
        <f t="shared" si="21"/>
        <v>1318694498</v>
      </c>
      <c r="G88" s="12">
        <f t="shared" si="21"/>
        <v>1144549848</v>
      </c>
      <c r="H88" s="12">
        <f t="shared" si="21"/>
        <v>1414392806</v>
      </c>
      <c r="I88" s="12">
        <f t="shared" si="21"/>
        <v>1386299970</v>
      </c>
      <c r="J88" s="12">
        <f t="shared" si="21"/>
        <v>1534134430</v>
      </c>
      <c r="K88" s="12">
        <f t="shared" si="21"/>
        <v>1252972362</v>
      </c>
      <c r="L88" s="12">
        <f t="shared" si="21"/>
        <v>1251476927</v>
      </c>
      <c r="M88" s="12">
        <f t="shared" si="21"/>
        <v>1378667585</v>
      </c>
      <c r="N88" s="12">
        <f t="shared" si="21"/>
        <v>1212819703</v>
      </c>
      <c r="O88" s="12">
        <f t="shared" si="21"/>
        <v>2039751964</v>
      </c>
      <c r="P88" s="9"/>
      <c r="Q88" s="20"/>
      <c r="R88" s="13"/>
    </row>
    <row r="89" spans="1:19" s="25" customFormat="1" ht="30" x14ac:dyDescent="0.25">
      <c r="A89" s="10" t="s">
        <v>145</v>
      </c>
      <c r="B89" s="15" t="s">
        <v>146</v>
      </c>
      <c r="C89" s="16">
        <v>9876143556</v>
      </c>
      <c r="D89" s="16">
        <v>1026377566</v>
      </c>
      <c r="E89" s="16">
        <v>682371188</v>
      </c>
      <c r="F89" s="16">
        <v>741703856</v>
      </c>
      <c r="G89" s="16">
        <v>571992194</v>
      </c>
      <c r="H89" s="16">
        <v>826955319</v>
      </c>
      <c r="I89" s="16">
        <v>797548941</v>
      </c>
      <c r="J89" s="16">
        <v>900649730</v>
      </c>
      <c r="K89" s="16">
        <v>675311257</v>
      </c>
      <c r="L89" s="16">
        <v>670498186</v>
      </c>
      <c r="M89" s="16">
        <v>764135532</v>
      </c>
      <c r="N89" s="16">
        <v>730156813</v>
      </c>
      <c r="O89" s="16">
        <v>1488442974</v>
      </c>
      <c r="P89" s="9"/>
      <c r="Q89" s="5"/>
      <c r="R89" s="9"/>
    </row>
    <row r="90" spans="1:19" x14ac:dyDescent="0.25">
      <c r="A90" s="17" t="s">
        <v>147</v>
      </c>
      <c r="B90" s="15" t="s">
        <v>148</v>
      </c>
      <c r="C90" s="16">
        <v>1916526146</v>
      </c>
      <c r="D90" s="16">
        <v>91967619</v>
      </c>
      <c r="E90" s="16">
        <v>132632265</v>
      </c>
      <c r="F90" s="16">
        <v>136652044</v>
      </c>
      <c r="G90" s="16">
        <v>132632265</v>
      </c>
      <c r="H90" s="16">
        <v>146505858</v>
      </c>
      <c r="I90" s="16">
        <v>148880847</v>
      </c>
      <c r="J90" s="16">
        <v>192314026</v>
      </c>
      <c r="K90" s="16">
        <v>137405479</v>
      </c>
      <c r="L90" s="16">
        <v>140665096</v>
      </c>
      <c r="M90" s="16">
        <v>174329445</v>
      </c>
      <c r="N90" s="16">
        <v>207518792</v>
      </c>
      <c r="O90" s="16">
        <v>275022410</v>
      </c>
      <c r="P90" s="9"/>
      <c r="Q90" s="20"/>
      <c r="R90" s="13"/>
    </row>
    <row r="91" spans="1:19" x14ac:dyDescent="0.25">
      <c r="A91" s="17" t="s">
        <v>149</v>
      </c>
      <c r="B91" s="15" t="s">
        <v>150</v>
      </c>
      <c r="C91" s="16">
        <v>1460538894</v>
      </c>
      <c r="D91" s="16">
        <v>146053890</v>
      </c>
      <c r="E91" s="16">
        <v>146053890</v>
      </c>
      <c r="F91" s="16">
        <v>146053890</v>
      </c>
      <c r="G91" s="16">
        <v>146053890</v>
      </c>
      <c r="H91" s="16">
        <v>146053890</v>
      </c>
      <c r="I91" s="16">
        <v>146053890</v>
      </c>
      <c r="J91" s="16">
        <v>146053890</v>
      </c>
      <c r="K91" s="16">
        <v>146053890</v>
      </c>
      <c r="L91" s="16">
        <v>146053890</v>
      </c>
      <c r="M91" s="16">
        <v>146053884</v>
      </c>
      <c r="N91" s="16">
        <v>0</v>
      </c>
      <c r="O91" s="16">
        <v>0</v>
      </c>
      <c r="P91" s="9"/>
      <c r="Q91" s="20"/>
      <c r="R91" s="13"/>
    </row>
    <row r="92" spans="1:19" ht="30" x14ac:dyDescent="0.25">
      <c r="A92" s="17" t="s">
        <v>151</v>
      </c>
      <c r="B92" s="15" t="s">
        <v>152</v>
      </c>
      <c r="C92" s="16">
        <v>1582397061</v>
      </c>
      <c r="D92" s="16">
        <v>131866421</v>
      </c>
      <c r="E92" s="16">
        <v>131866421</v>
      </c>
      <c r="F92" s="16">
        <v>131866421</v>
      </c>
      <c r="G92" s="16">
        <v>131866421</v>
      </c>
      <c r="H92" s="16">
        <v>131866421</v>
      </c>
      <c r="I92" s="16">
        <v>131866421</v>
      </c>
      <c r="J92" s="16">
        <v>131866421</v>
      </c>
      <c r="K92" s="16">
        <v>131866421</v>
      </c>
      <c r="L92" s="16">
        <v>131866421</v>
      </c>
      <c r="M92" s="16">
        <v>131866421</v>
      </c>
      <c r="N92" s="16">
        <v>131866421</v>
      </c>
      <c r="O92" s="16">
        <v>131866430</v>
      </c>
      <c r="P92" s="9"/>
      <c r="Q92" s="20"/>
      <c r="R92" s="13"/>
    </row>
    <row r="93" spans="1:19" x14ac:dyDescent="0.25">
      <c r="A93" s="17" t="s">
        <v>153</v>
      </c>
      <c r="B93" s="15" t="s">
        <v>154</v>
      </c>
      <c r="C93" s="16">
        <v>589973218</v>
      </c>
      <c r="D93" s="16">
        <v>49164436</v>
      </c>
      <c r="E93" s="16">
        <v>49164436</v>
      </c>
      <c r="F93" s="16">
        <v>49164436</v>
      </c>
      <c r="G93" s="16">
        <v>49164436</v>
      </c>
      <c r="H93" s="16">
        <v>49164436</v>
      </c>
      <c r="I93" s="16">
        <v>49164436</v>
      </c>
      <c r="J93" s="16">
        <v>49164436</v>
      </c>
      <c r="K93" s="16">
        <v>49164436</v>
      </c>
      <c r="L93" s="16">
        <v>49164436</v>
      </c>
      <c r="M93" s="16">
        <v>49164436</v>
      </c>
      <c r="N93" s="16">
        <v>49164436</v>
      </c>
      <c r="O93" s="16">
        <v>49164422</v>
      </c>
      <c r="P93" s="9"/>
      <c r="Q93" s="20"/>
      <c r="R93" s="13"/>
      <c r="S93" s="28"/>
    </row>
    <row r="94" spans="1:19" ht="30" x14ac:dyDescent="0.25">
      <c r="A94" s="17" t="s">
        <v>155</v>
      </c>
      <c r="B94" s="15" t="s">
        <v>156</v>
      </c>
      <c r="C94" s="16">
        <v>144254864</v>
      </c>
      <c r="D94" s="16">
        <v>17161148</v>
      </c>
      <c r="E94" s="16">
        <v>11472630</v>
      </c>
      <c r="F94" s="16">
        <v>10787239</v>
      </c>
      <c r="G94" s="16">
        <v>10374030</v>
      </c>
      <c r="H94" s="16">
        <v>11380270</v>
      </c>
      <c r="I94" s="16">
        <v>10318823</v>
      </c>
      <c r="J94" s="16">
        <v>11619315</v>
      </c>
      <c r="K94" s="16">
        <v>10704267</v>
      </c>
      <c r="L94" s="16">
        <v>10762286</v>
      </c>
      <c r="M94" s="16">
        <v>10651259</v>
      </c>
      <c r="N94" s="16">
        <v>13940555</v>
      </c>
      <c r="O94" s="16">
        <v>15083042</v>
      </c>
      <c r="P94" s="9"/>
      <c r="Q94" s="20"/>
      <c r="R94" s="13"/>
    </row>
    <row r="95" spans="1:19" ht="30" x14ac:dyDescent="0.25">
      <c r="A95" s="17" t="s">
        <v>157</v>
      </c>
      <c r="B95" s="15" t="s">
        <v>158</v>
      </c>
      <c r="C95" s="16">
        <v>222939256</v>
      </c>
      <c r="D95" s="16">
        <v>22293926</v>
      </c>
      <c r="E95" s="16">
        <v>22293926</v>
      </c>
      <c r="F95" s="16">
        <v>22293926</v>
      </c>
      <c r="G95" s="16">
        <v>22293926</v>
      </c>
      <c r="H95" s="16">
        <v>22293926</v>
      </c>
      <c r="I95" s="16">
        <v>22293926</v>
      </c>
      <c r="J95" s="16">
        <v>22293926</v>
      </c>
      <c r="K95" s="16">
        <v>22293926</v>
      </c>
      <c r="L95" s="16">
        <v>22293926</v>
      </c>
      <c r="M95" s="16">
        <v>22293922</v>
      </c>
      <c r="N95" s="16">
        <v>0</v>
      </c>
      <c r="O95" s="16">
        <v>0</v>
      </c>
      <c r="P95" s="9"/>
      <c r="Q95" s="20"/>
      <c r="R95" s="13"/>
    </row>
    <row r="96" spans="1:19" ht="30" x14ac:dyDescent="0.25">
      <c r="A96" s="17" t="s">
        <v>159</v>
      </c>
      <c r="B96" s="15" t="s">
        <v>160</v>
      </c>
      <c r="C96" s="16">
        <v>962072232</v>
      </c>
      <c r="D96" s="16">
        <v>80172686</v>
      </c>
      <c r="E96" s="16">
        <v>80172686</v>
      </c>
      <c r="F96" s="16">
        <v>80172686</v>
      </c>
      <c r="G96" s="16">
        <v>80172686</v>
      </c>
      <c r="H96" s="16">
        <v>80172686</v>
      </c>
      <c r="I96" s="16">
        <v>80172686</v>
      </c>
      <c r="J96" s="16">
        <v>80172686</v>
      </c>
      <c r="K96" s="16">
        <v>80172686</v>
      </c>
      <c r="L96" s="16">
        <v>80172686</v>
      </c>
      <c r="M96" s="16">
        <v>80172686</v>
      </c>
      <c r="N96" s="16">
        <v>80172686</v>
      </c>
      <c r="O96" s="16">
        <v>80172686</v>
      </c>
      <c r="P96" s="9"/>
      <c r="Q96" s="20"/>
      <c r="R96" s="13"/>
    </row>
    <row r="97" spans="1:18" x14ac:dyDescent="0.25">
      <c r="A97" s="10">
        <v>8.3000000000000007</v>
      </c>
      <c r="B97" s="11" t="s">
        <v>161</v>
      </c>
      <c r="C97" s="12">
        <v>4584064836</v>
      </c>
      <c r="D97" s="12">
        <f>+D98+D101</f>
        <v>126866400</v>
      </c>
      <c r="E97" s="12">
        <f t="shared" ref="E97:O97" si="22">+E98+E101</f>
        <v>212915000</v>
      </c>
      <c r="F97" s="12">
        <f t="shared" si="22"/>
        <v>292915000</v>
      </c>
      <c r="G97" s="12">
        <f t="shared" si="22"/>
        <v>917088685</v>
      </c>
      <c r="H97" s="12">
        <f t="shared" si="22"/>
        <v>232536724</v>
      </c>
      <c r="I97" s="12">
        <f t="shared" si="22"/>
        <v>133065081.43000001</v>
      </c>
      <c r="J97" s="12">
        <f t="shared" si="22"/>
        <v>916298927</v>
      </c>
      <c r="K97" s="12">
        <f t="shared" si="22"/>
        <v>128003972.94</v>
      </c>
      <c r="L97" s="12">
        <f t="shared" si="22"/>
        <v>275015119</v>
      </c>
      <c r="M97" s="12">
        <f t="shared" si="22"/>
        <v>12031518.630000001</v>
      </c>
      <c r="N97" s="12">
        <f t="shared" si="22"/>
        <v>723019954</v>
      </c>
      <c r="O97" s="12">
        <f t="shared" si="22"/>
        <v>614308454</v>
      </c>
      <c r="P97" s="9"/>
      <c r="Q97" s="20"/>
      <c r="R97" s="13"/>
    </row>
    <row r="98" spans="1:18" x14ac:dyDescent="0.25">
      <c r="A98" s="17" t="s">
        <v>162</v>
      </c>
      <c r="B98" s="19" t="s">
        <v>163</v>
      </c>
      <c r="C98" s="16">
        <v>4531027497</v>
      </c>
      <c r="D98" s="16">
        <f>+D99+D100</f>
        <v>126866400</v>
      </c>
      <c r="E98" s="16">
        <f t="shared" ref="E98:O98" si="23">+E99+E100</f>
        <v>212915000</v>
      </c>
      <c r="F98" s="16">
        <f t="shared" si="23"/>
        <v>292915000</v>
      </c>
      <c r="G98" s="16">
        <f t="shared" si="23"/>
        <v>887198762</v>
      </c>
      <c r="H98" s="16">
        <f t="shared" si="23"/>
        <v>231661000</v>
      </c>
      <c r="I98" s="16">
        <f t="shared" si="23"/>
        <v>127018000</v>
      </c>
      <c r="J98" s="16">
        <f t="shared" si="23"/>
        <v>916298927</v>
      </c>
      <c r="K98" s="16">
        <f t="shared" si="23"/>
        <v>115521000</v>
      </c>
      <c r="L98" s="16">
        <f t="shared" si="23"/>
        <v>272311000</v>
      </c>
      <c r="M98" s="16">
        <f t="shared" si="23"/>
        <v>10994000</v>
      </c>
      <c r="N98" s="16">
        <f t="shared" si="23"/>
        <v>723019954</v>
      </c>
      <c r="O98" s="16">
        <f t="shared" si="23"/>
        <v>614308454</v>
      </c>
      <c r="P98" s="9"/>
      <c r="Q98" s="20"/>
      <c r="R98" s="13"/>
    </row>
    <row r="99" spans="1:18" x14ac:dyDescent="0.25">
      <c r="A99" s="29" t="s">
        <v>164</v>
      </c>
      <c r="B99" s="15" t="s">
        <v>165</v>
      </c>
      <c r="C99" s="16">
        <v>2031027497</v>
      </c>
      <c r="D99" s="16">
        <v>126866400</v>
      </c>
      <c r="E99" s="16">
        <v>212915000</v>
      </c>
      <c r="F99" s="16">
        <v>292915000</v>
      </c>
      <c r="G99" s="16">
        <v>115521000</v>
      </c>
      <c r="H99" s="16">
        <v>231661000</v>
      </c>
      <c r="I99" s="16">
        <v>127018000</v>
      </c>
      <c r="J99" s="16">
        <v>173591000</v>
      </c>
      <c r="K99" s="16">
        <v>115521000</v>
      </c>
      <c r="L99" s="16">
        <v>272311000</v>
      </c>
      <c r="M99" s="16">
        <v>10994000</v>
      </c>
      <c r="N99" s="16">
        <v>223019954</v>
      </c>
      <c r="O99" s="16">
        <v>128694143</v>
      </c>
      <c r="P99" s="9"/>
      <c r="Q99" s="20"/>
      <c r="R99" s="13"/>
    </row>
    <row r="100" spans="1:18" x14ac:dyDescent="0.25">
      <c r="A100" s="29" t="s">
        <v>166</v>
      </c>
      <c r="B100" s="15" t="s">
        <v>167</v>
      </c>
      <c r="C100" s="16">
        <v>2500000000</v>
      </c>
      <c r="D100" s="16">
        <v>0</v>
      </c>
      <c r="E100" s="16">
        <v>0</v>
      </c>
      <c r="F100" s="16">
        <v>0</v>
      </c>
      <c r="G100" s="16">
        <v>771677762</v>
      </c>
      <c r="H100" s="16">
        <v>0</v>
      </c>
      <c r="I100" s="16">
        <v>0</v>
      </c>
      <c r="J100" s="16">
        <v>742707927</v>
      </c>
      <c r="K100" s="16">
        <v>0</v>
      </c>
      <c r="L100" s="16">
        <v>0</v>
      </c>
      <c r="M100" s="16">
        <v>0</v>
      </c>
      <c r="N100" s="16">
        <v>500000000</v>
      </c>
      <c r="O100" s="16">
        <v>485614311</v>
      </c>
      <c r="P100" s="9"/>
      <c r="Q100" s="20"/>
      <c r="R100" s="13"/>
    </row>
    <row r="101" spans="1:18" x14ac:dyDescent="0.25">
      <c r="A101" s="17" t="s">
        <v>168</v>
      </c>
      <c r="B101" s="19" t="s">
        <v>169</v>
      </c>
      <c r="C101" s="16">
        <v>53037339</v>
      </c>
      <c r="D101" s="16"/>
      <c r="E101" s="16"/>
      <c r="F101" s="16"/>
      <c r="G101" s="16">
        <v>29889923</v>
      </c>
      <c r="H101" s="16">
        <v>875724</v>
      </c>
      <c r="I101" s="16">
        <v>6047081.4299999997</v>
      </c>
      <c r="J101" s="16">
        <v>0</v>
      </c>
      <c r="K101" s="16">
        <v>12482972.939999999</v>
      </c>
      <c r="L101" s="16">
        <v>2704119</v>
      </c>
      <c r="M101" s="16">
        <v>1037518.63</v>
      </c>
      <c r="N101" s="16"/>
      <c r="O101" s="16"/>
      <c r="P101" s="9"/>
      <c r="Q101" s="20"/>
      <c r="R101" s="13"/>
    </row>
    <row r="102" spans="1:18" x14ac:dyDescent="0.25">
      <c r="A102" s="10">
        <v>8.4</v>
      </c>
      <c r="B102" s="11" t="s">
        <v>170</v>
      </c>
      <c r="C102" s="12">
        <v>497280997</v>
      </c>
      <c r="D102" s="12">
        <f t="shared" ref="D102:O102" si="24">+D103+D104+D105+D106+D107</f>
        <v>69516813</v>
      </c>
      <c r="E102" s="12">
        <f t="shared" si="24"/>
        <v>30851683</v>
      </c>
      <c r="F102" s="12">
        <f t="shared" si="24"/>
        <v>45124951</v>
      </c>
      <c r="G102" s="12">
        <f t="shared" si="24"/>
        <v>75176114</v>
      </c>
      <c r="H102" s="12">
        <f t="shared" si="24"/>
        <v>40799998</v>
      </c>
      <c r="I102" s="12">
        <f t="shared" si="24"/>
        <v>27466261</v>
      </c>
      <c r="J102" s="12">
        <f t="shared" si="24"/>
        <v>28368219</v>
      </c>
      <c r="K102" s="12">
        <f t="shared" si="24"/>
        <v>35689461</v>
      </c>
      <c r="L102" s="12">
        <f t="shared" si="24"/>
        <v>34713012</v>
      </c>
      <c r="M102" s="12">
        <f t="shared" si="24"/>
        <v>41391841</v>
      </c>
      <c r="N102" s="12">
        <f t="shared" si="24"/>
        <v>33109831</v>
      </c>
      <c r="O102" s="12">
        <f t="shared" si="24"/>
        <v>35072813</v>
      </c>
      <c r="P102" s="13"/>
      <c r="Q102" s="20"/>
      <c r="R102" s="13"/>
    </row>
    <row r="103" spans="1:18" x14ac:dyDescent="0.25">
      <c r="A103" s="17" t="s">
        <v>171</v>
      </c>
      <c r="B103" s="15" t="s">
        <v>172</v>
      </c>
      <c r="C103" s="16">
        <v>2171425</v>
      </c>
      <c r="D103" s="16">
        <v>95289</v>
      </c>
      <c r="E103" s="16">
        <v>156800</v>
      </c>
      <c r="F103" s="16">
        <v>318712</v>
      </c>
      <c r="G103" s="16">
        <v>215455</v>
      </c>
      <c r="H103" s="16">
        <v>96825</v>
      </c>
      <c r="I103" s="16">
        <v>201383</v>
      </c>
      <c r="J103" s="16">
        <v>143637</v>
      </c>
      <c r="K103" s="16">
        <v>322624</v>
      </c>
      <c r="L103" s="16">
        <v>337204</v>
      </c>
      <c r="M103" s="16">
        <v>123514</v>
      </c>
      <c r="N103" s="16">
        <v>88564</v>
      </c>
      <c r="O103" s="16">
        <v>71418</v>
      </c>
      <c r="P103" s="13"/>
      <c r="Q103" s="20"/>
      <c r="R103" s="13"/>
    </row>
    <row r="104" spans="1:18" x14ac:dyDescent="0.25">
      <c r="A104" s="17" t="s">
        <v>173</v>
      </c>
      <c r="B104" s="15" t="s">
        <v>174</v>
      </c>
      <c r="C104" s="16">
        <v>102137879</v>
      </c>
      <c r="D104" s="16">
        <v>6222519</v>
      </c>
      <c r="E104" s="16">
        <v>6644024</v>
      </c>
      <c r="F104" s="16">
        <v>8272800</v>
      </c>
      <c r="G104" s="16">
        <v>34870296</v>
      </c>
      <c r="H104" s="16">
        <v>7368154</v>
      </c>
      <c r="I104" s="16">
        <v>6274417</v>
      </c>
      <c r="J104" s="16">
        <v>4366588</v>
      </c>
      <c r="K104" s="16">
        <v>8016331</v>
      </c>
      <c r="L104" s="16">
        <v>8047141</v>
      </c>
      <c r="M104" s="16">
        <v>4532006</v>
      </c>
      <c r="N104" s="16">
        <v>6932135</v>
      </c>
      <c r="O104" s="16">
        <v>591468</v>
      </c>
      <c r="P104" s="13"/>
      <c r="Q104" s="20"/>
      <c r="R104" s="13"/>
    </row>
    <row r="105" spans="1:18" x14ac:dyDescent="0.25">
      <c r="A105" s="17" t="s">
        <v>175</v>
      </c>
      <c r="B105" s="26" t="s">
        <v>176</v>
      </c>
      <c r="C105" s="27">
        <v>89212717</v>
      </c>
      <c r="D105" s="27">
        <v>9484629</v>
      </c>
      <c r="E105" s="27">
        <v>5581995</v>
      </c>
      <c r="F105" s="27">
        <v>7109767</v>
      </c>
      <c r="G105" s="27">
        <v>8630728</v>
      </c>
      <c r="H105" s="27">
        <v>7502341</v>
      </c>
      <c r="I105" s="27">
        <v>7487016</v>
      </c>
      <c r="J105" s="27">
        <v>5733981</v>
      </c>
      <c r="K105" s="27">
        <v>8266711</v>
      </c>
      <c r="L105" s="27">
        <v>6412833</v>
      </c>
      <c r="M105" s="27">
        <v>8052431</v>
      </c>
      <c r="N105" s="27">
        <v>7993576</v>
      </c>
      <c r="O105" s="27">
        <v>6956709</v>
      </c>
      <c r="P105" s="13"/>
      <c r="Q105" s="20"/>
      <c r="R105" s="13"/>
    </row>
    <row r="106" spans="1:18" x14ac:dyDescent="0.25">
      <c r="A106" s="17" t="s">
        <v>177</v>
      </c>
      <c r="B106" s="15" t="s">
        <v>178</v>
      </c>
      <c r="C106" s="16">
        <v>7057944</v>
      </c>
      <c r="D106" s="16">
        <v>995963</v>
      </c>
      <c r="E106" s="16">
        <v>361667</v>
      </c>
      <c r="F106" s="16">
        <v>587193</v>
      </c>
      <c r="G106" s="16">
        <v>207890</v>
      </c>
      <c r="H106" s="16">
        <v>184543</v>
      </c>
      <c r="I106" s="16">
        <v>213864</v>
      </c>
      <c r="J106" s="16">
        <v>403546</v>
      </c>
      <c r="K106" s="16">
        <v>282772</v>
      </c>
      <c r="L106" s="16">
        <v>304111</v>
      </c>
      <c r="M106" s="16">
        <v>567715</v>
      </c>
      <c r="N106" s="16">
        <v>2223141</v>
      </c>
      <c r="O106" s="16">
        <v>725539</v>
      </c>
      <c r="P106" s="13"/>
      <c r="Q106" s="20"/>
      <c r="R106" s="13"/>
    </row>
    <row r="107" spans="1:18" ht="15.75" thickBot="1" x14ac:dyDescent="0.3">
      <c r="A107" s="17" t="s">
        <v>179</v>
      </c>
      <c r="B107" s="15" t="s">
        <v>180</v>
      </c>
      <c r="C107" s="30">
        <v>296701032</v>
      </c>
      <c r="D107" s="16">
        <v>52718413</v>
      </c>
      <c r="E107" s="16">
        <v>18107197</v>
      </c>
      <c r="F107" s="16">
        <v>28836479</v>
      </c>
      <c r="G107" s="16">
        <v>31251745</v>
      </c>
      <c r="H107" s="16">
        <v>25648135</v>
      </c>
      <c r="I107" s="16">
        <v>13289581</v>
      </c>
      <c r="J107" s="16">
        <v>17720467</v>
      </c>
      <c r="K107" s="16">
        <v>18801023</v>
      </c>
      <c r="L107" s="16">
        <v>19611723</v>
      </c>
      <c r="M107" s="16">
        <v>28116175</v>
      </c>
      <c r="N107" s="16">
        <v>15872415</v>
      </c>
      <c r="O107" s="16">
        <v>26727679</v>
      </c>
      <c r="P107" s="13"/>
      <c r="Q107" s="20"/>
      <c r="R107" s="13"/>
    </row>
    <row r="108" spans="1:18" ht="15.75" thickBot="1" x14ac:dyDescent="0.3">
      <c r="A108" s="31"/>
      <c r="B108" s="32" t="s">
        <v>181</v>
      </c>
      <c r="C108" s="8">
        <v>40122468266</v>
      </c>
      <c r="D108" s="8">
        <f t="shared" ref="D108:O108" si="25">+D3+D30+D33+D59+D65+D77+D88+D97+D102</f>
        <v>3923664785</v>
      </c>
      <c r="E108" s="8">
        <f t="shared" si="25"/>
        <v>3360022883</v>
      </c>
      <c r="F108" s="8">
        <f t="shared" si="25"/>
        <v>3028588679</v>
      </c>
      <c r="G108" s="8">
        <f t="shared" si="25"/>
        <v>3954999064</v>
      </c>
      <c r="H108" s="8">
        <f t="shared" si="25"/>
        <v>3119667957</v>
      </c>
      <c r="I108" s="8">
        <f t="shared" si="25"/>
        <v>2972304168.4299998</v>
      </c>
      <c r="J108" s="8">
        <f t="shared" si="25"/>
        <v>3912638337.5</v>
      </c>
      <c r="K108" s="8">
        <f t="shared" si="25"/>
        <v>2765690992.9400001</v>
      </c>
      <c r="L108" s="8">
        <f t="shared" si="25"/>
        <v>2917424843</v>
      </c>
      <c r="M108" s="8">
        <f t="shared" si="25"/>
        <v>2702048238.6300001</v>
      </c>
      <c r="N108" s="8">
        <f t="shared" si="25"/>
        <v>3234376254</v>
      </c>
      <c r="O108" s="8">
        <f t="shared" si="25"/>
        <v>4231042063.5</v>
      </c>
      <c r="P108" s="9"/>
      <c r="Q108" s="20"/>
      <c r="R108" s="13"/>
    </row>
    <row r="110" spans="1:18" x14ac:dyDescent="0.25">
      <c r="C110" s="33"/>
    </row>
    <row r="111" spans="1:18" x14ac:dyDescent="0.25">
      <c r="B111" s="34"/>
    </row>
    <row r="112" spans="1:18" x14ac:dyDescent="0.25">
      <c r="B112" s="35"/>
      <c r="C112" s="13"/>
    </row>
    <row r="113" spans="2:2" x14ac:dyDescent="0.25">
      <c r="B113" s="36"/>
    </row>
  </sheetData>
  <pageMargins left="0.7" right="0.7" top="0.75" bottom="0.75" header="0.3" footer="0.3"/>
  <pageSetup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Jesus Espino Carrillo</dc:creator>
  <cp:lastModifiedBy>Zoraida Gizeh Medina Cardona</cp:lastModifiedBy>
  <cp:lastPrinted>2025-01-27T17:09:08Z</cp:lastPrinted>
  <dcterms:created xsi:type="dcterms:W3CDTF">2025-01-23T16:30:51Z</dcterms:created>
  <dcterms:modified xsi:type="dcterms:W3CDTF">2025-01-27T17:09:55Z</dcterms:modified>
</cp:coreProperties>
</file>