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spino\Desktop\SEFIN DISCO DURO\Archivos 2023\calendarización\"/>
    </mc:Choice>
  </mc:AlternateContent>
  <xr:revisionPtr revIDLastSave="0" documentId="13_ncr:1_{06B60F7C-CC73-412A-AD1B-9031BD537E06}" xr6:coauthVersionLast="47" xr6:coauthVersionMax="47" xr10:uidLastSave="{00000000-0000-0000-0000-000000000000}"/>
  <bookViews>
    <workbookView xWindow="-120" yWindow="-120" windowWidth="29040" windowHeight="15840" xr2:uid="{27A2F652-8030-4D6E-98F5-C9E8FBAAAA1B}"/>
  </bookViews>
  <sheets>
    <sheet name="CALENDARIO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4" i="1" l="1"/>
  <c r="Q114" i="1" s="1"/>
  <c r="P113" i="1"/>
  <c r="Q113" i="1" s="1"/>
  <c r="P112" i="1"/>
  <c r="Q112" i="1" s="1"/>
  <c r="P111" i="1"/>
  <c r="Q111" i="1" s="1"/>
  <c r="P110" i="1"/>
  <c r="Q110" i="1" s="1"/>
  <c r="O109" i="1"/>
  <c r="N109" i="1"/>
  <c r="M109" i="1"/>
  <c r="L109" i="1"/>
  <c r="K109" i="1"/>
  <c r="J109" i="1"/>
  <c r="I109" i="1"/>
  <c r="H109" i="1"/>
  <c r="G109" i="1"/>
  <c r="F109" i="1"/>
  <c r="E109" i="1"/>
  <c r="D109" i="1"/>
  <c r="P108" i="1"/>
  <c r="Q108" i="1" s="1"/>
  <c r="P107" i="1"/>
  <c r="Q107" i="1" s="1"/>
  <c r="P106" i="1"/>
  <c r="Q106" i="1" s="1"/>
  <c r="O105" i="1"/>
  <c r="O104" i="1" s="1"/>
  <c r="N105" i="1"/>
  <c r="N104" i="1" s="1"/>
  <c r="M105" i="1"/>
  <c r="M104" i="1" s="1"/>
  <c r="L105" i="1"/>
  <c r="L104" i="1" s="1"/>
  <c r="K105" i="1"/>
  <c r="K104" i="1" s="1"/>
  <c r="J105" i="1"/>
  <c r="J104" i="1" s="1"/>
  <c r="I105" i="1"/>
  <c r="I104" i="1" s="1"/>
  <c r="H105" i="1"/>
  <c r="G105" i="1"/>
  <c r="G104" i="1" s="1"/>
  <c r="F105" i="1"/>
  <c r="F104" i="1" s="1"/>
  <c r="E105" i="1"/>
  <c r="E104" i="1" s="1"/>
  <c r="D105" i="1"/>
  <c r="H104" i="1"/>
  <c r="D104" i="1"/>
  <c r="P103" i="1"/>
  <c r="Q103" i="1" s="1"/>
  <c r="P102" i="1"/>
  <c r="Q102" i="1" s="1"/>
  <c r="P101" i="1"/>
  <c r="Q101" i="1" s="1"/>
  <c r="P100" i="1"/>
  <c r="Q100" i="1" s="1"/>
  <c r="P99" i="1"/>
  <c r="Q99" i="1" s="1"/>
  <c r="P98" i="1"/>
  <c r="Q98" i="1" s="1"/>
  <c r="P97" i="1"/>
  <c r="Q97" i="1" s="1"/>
  <c r="O96" i="1"/>
  <c r="N96" i="1"/>
  <c r="M96" i="1"/>
  <c r="L96" i="1"/>
  <c r="K96" i="1"/>
  <c r="J96" i="1"/>
  <c r="I96" i="1"/>
  <c r="I88" i="1" s="1"/>
  <c r="H96" i="1"/>
  <c r="G96" i="1"/>
  <c r="F96" i="1"/>
  <c r="E96" i="1"/>
  <c r="E88" i="1" s="1"/>
  <c r="D96" i="1"/>
  <c r="P95" i="1"/>
  <c r="Q95" i="1" s="1"/>
  <c r="P94" i="1"/>
  <c r="Q94" i="1" s="1"/>
  <c r="P93" i="1"/>
  <c r="Q93" i="1" s="1"/>
  <c r="P92" i="1"/>
  <c r="Q92" i="1" s="1"/>
  <c r="P91" i="1"/>
  <c r="Q91" i="1" s="1"/>
  <c r="P90" i="1"/>
  <c r="Q90" i="1" s="1"/>
  <c r="O89" i="1"/>
  <c r="O88" i="1" s="1"/>
  <c r="O75" i="1" s="1"/>
  <c r="N89" i="1"/>
  <c r="M89" i="1"/>
  <c r="L89" i="1"/>
  <c r="K89" i="1"/>
  <c r="K88" i="1" s="1"/>
  <c r="K75" i="1" s="1"/>
  <c r="J89" i="1"/>
  <c r="I89" i="1"/>
  <c r="H89" i="1"/>
  <c r="G89" i="1"/>
  <c r="G88" i="1" s="1"/>
  <c r="G75" i="1" s="1"/>
  <c r="F89" i="1"/>
  <c r="E89" i="1"/>
  <c r="D89" i="1"/>
  <c r="M88" i="1"/>
  <c r="L88" i="1"/>
  <c r="D88" i="1"/>
  <c r="P87" i="1"/>
  <c r="Q87" i="1" s="1"/>
  <c r="P86" i="1"/>
  <c r="Q86" i="1" s="1"/>
  <c r="P85" i="1"/>
  <c r="Q85" i="1" s="1"/>
  <c r="P84" i="1"/>
  <c r="Q84" i="1" s="1"/>
  <c r="P83" i="1"/>
  <c r="Q83" i="1" s="1"/>
  <c r="P82" i="1"/>
  <c r="Q82" i="1" s="1"/>
  <c r="P81" i="1"/>
  <c r="Q81" i="1" s="1"/>
  <c r="P80" i="1"/>
  <c r="Q80" i="1" s="1"/>
  <c r="P79" i="1"/>
  <c r="Q79" i="1" s="1"/>
  <c r="P78" i="1"/>
  <c r="Q78" i="1" s="1"/>
  <c r="Q77" i="1"/>
  <c r="P77" i="1"/>
  <c r="O76" i="1"/>
  <c r="N76" i="1"/>
  <c r="M76" i="1"/>
  <c r="L76" i="1"/>
  <c r="K76" i="1"/>
  <c r="J76" i="1"/>
  <c r="I76" i="1"/>
  <c r="H76" i="1"/>
  <c r="G76" i="1"/>
  <c r="F76" i="1"/>
  <c r="E76" i="1"/>
  <c r="D76" i="1"/>
  <c r="P74" i="1"/>
  <c r="Q74" i="1" s="1"/>
  <c r="O73" i="1"/>
  <c r="N73" i="1"/>
  <c r="M73" i="1"/>
  <c r="L73" i="1"/>
  <c r="K73" i="1"/>
  <c r="J73" i="1"/>
  <c r="I73" i="1"/>
  <c r="H73" i="1"/>
  <c r="G73" i="1"/>
  <c r="F73" i="1"/>
  <c r="E73" i="1"/>
  <c r="D73" i="1"/>
  <c r="P72" i="1"/>
  <c r="Q72" i="1" s="1"/>
  <c r="P71" i="1"/>
  <c r="Q71" i="1" s="1"/>
  <c r="P70" i="1"/>
  <c r="Q70" i="1" s="1"/>
  <c r="P69" i="1"/>
  <c r="Q69" i="1" s="1"/>
  <c r="O68" i="1"/>
  <c r="N68" i="1"/>
  <c r="M68" i="1"/>
  <c r="L68" i="1"/>
  <c r="K68" i="1"/>
  <c r="J68" i="1"/>
  <c r="J63" i="1" s="1"/>
  <c r="I68" i="1"/>
  <c r="H68" i="1"/>
  <c r="G68" i="1"/>
  <c r="F68" i="1"/>
  <c r="E68" i="1"/>
  <c r="D68" i="1"/>
  <c r="P67" i="1"/>
  <c r="Q67" i="1" s="1"/>
  <c r="P66" i="1"/>
  <c r="Q66" i="1" s="1"/>
  <c r="P65" i="1"/>
  <c r="Q65" i="1" s="1"/>
  <c r="O64" i="1"/>
  <c r="N64" i="1"/>
  <c r="M64" i="1"/>
  <c r="M63" i="1" s="1"/>
  <c r="L64" i="1"/>
  <c r="K64" i="1"/>
  <c r="K63" i="1" s="1"/>
  <c r="J64" i="1"/>
  <c r="I64" i="1"/>
  <c r="H64" i="1"/>
  <c r="G64" i="1"/>
  <c r="G63" i="1" s="1"/>
  <c r="F64" i="1"/>
  <c r="E64" i="1"/>
  <c r="E63" i="1" s="1"/>
  <c r="D64" i="1"/>
  <c r="O63" i="1"/>
  <c r="I63" i="1"/>
  <c r="O62" i="1"/>
  <c r="O57" i="1" s="1"/>
  <c r="N62" i="1"/>
  <c r="N57" i="1" s="1"/>
  <c r="N56" i="1" s="1"/>
  <c r="M62" i="1"/>
  <c r="M57" i="1" s="1"/>
  <c r="M56" i="1" s="1"/>
  <c r="H62" i="1"/>
  <c r="H57" i="1" s="1"/>
  <c r="P61" i="1"/>
  <c r="Q61" i="1" s="1"/>
  <c r="P60" i="1"/>
  <c r="Q60" i="1" s="1"/>
  <c r="P59" i="1"/>
  <c r="Q59" i="1" s="1"/>
  <c r="P58" i="1"/>
  <c r="Q58" i="1" s="1"/>
  <c r="L57" i="1"/>
  <c r="K57" i="1"/>
  <c r="K56" i="1" s="1"/>
  <c r="J57" i="1"/>
  <c r="J56" i="1" s="1"/>
  <c r="I57" i="1"/>
  <c r="I56" i="1" s="1"/>
  <c r="G57" i="1"/>
  <c r="F57" i="1"/>
  <c r="F56" i="1" s="1"/>
  <c r="E57" i="1"/>
  <c r="E56" i="1" s="1"/>
  <c r="D57" i="1"/>
  <c r="D56" i="1" s="1"/>
  <c r="O56" i="1"/>
  <c r="L56" i="1"/>
  <c r="H56" i="1"/>
  <c r="G56" i="1"/>
  <c r="P55" i="1"/>
  <c r="Q55" i="1" s="1"/>
  <c r="O54" i="1"/>
  <c r="N54" i="1"/>
  <c r="M54" i="1"/>
  <c r="L54" i="1"/>
  <c r="K54" i="1"/>
  <c r="J54" i="1"/>
  <c r="I54" i="1"/>
  <c r="H54" i="1"/>
  <c r="G54" i="1"/>
  <c r="F54" i="1"/>
  <c r="E54" i="1"/>
  <c r="D54" i="1"/>
  <c r="P53" i="1"/>
  <c r="Q53" i="1" s="1"/>
  <c r="O52" i="1"/>
  <c r="N52" i="1"/>
  <c r="M52" i="1"/>
  <c r="L52" i="1"/>
  <c r="K52" i="1"/>
  <c r="J52" i="1"/>
  <c r="I52" i="1"/>
  <c r="H52" i="1"/>
  <c r="G52" i="1"/>
  <c r="F52" i="1"/>
  <c r="E52" i="1"/>
  <c r="D52" i="1"/>
  <c r="P51" i="1"/>
  <c r="Q51" i="1" s="1"/>
  <c r="P50" i="1"/>
  <c r="Q50" i="1" s="1"/>
  <c r="Q49" i="1"/>
  <c r="P49" i="1"/>
  <c r="P48" i="1"/>
  <c r="Q48" i="1" s="1"/>
  <c r="P47" i="1"/>
  <c r="Q47" i="1" s="1"/>
  <c r="P46" i="1"/>
  <c r="Q46" i="1" s="1"/>
  <c r="P45" i="1"/>
  <c r="Q45" i="1" s="1"/>
  <c r="P44" i="1"/>
  <c r="Q44" i="1" s="1"/>
  <c r="P43" i="1"/>
  <c r="Q43" i="1" s="1"/>
  <c r="P42" i="1"/>
  <c r="Q42" i="1" s="1"/>
  <c r="Q41" i="1"/>
  <c r="P41" i="1"/>
  <c r="O40" i="1"/>
  <c r="K40" i="1"/>
  <c r="P40" i="1" s="1"/>
  <c r="Q40" i="1" s="1"/>
  <c r="D40" i="1"/>
  <c r="D38" i="1" s="1"/>
  <c r="P39" i="1"/>
  <c r="Q39" i="1" s="1"/>
  <c r="O38" i="1"/>
  <c r="O35" i="1" s="1"/>
  <c r="O34" i="1" s="1"/>
  <c r="N38" i="1"/>
  <c r="M38" i="1"/>
  <c r="L38" i="1"/>
  <c r="J38" i="1"/>
  <c r="J35" i="1" s="1"/>
  <c r="I38" i="1"/>
  <c r="H38" i="1"/>
  <c r="G38" i="1"/>
  <c r="G35" i="1" s="1"/>
  <c r="F38" i="1"/>
  <c r="F35" i="1" s="1"/>
  <c r="E38" i="1"/>
  <c r="E35" i="1" s="1"/>
  <c r="E34" i="1" s="1"/>
  <c r="P37" i="1"/>
  <c r="Q37" i="1" s="1"/>
  <c r="P36" i="1"/>
  <c r="Q36" i="1" s="1"/>
  <c r="N35" i="1"/>
  <c r="M35" i="1"/>
  <c r="L35" i="1"/>
  <c r="I35" i="1"/>
  <c r="I34" i="1" s="1"/>
  <c r="H35" i="1"/>
  <c r="P33" i="1"/>
  <c r="Q33" i="1" s="1"/>
  <c r="O32" i="1"/>
  <c r="N32" i="1"/>
  <c r="M32" i="1"/>
  <c r="L32" i="1"/>
  <c r="K32" i="1"/>
  <c r="J32" i="1"/>
  <c r="I32" i="1"/>
  <c r="H32" i="1"/>
  <c r="G32" i="1"/>
  <c r="F32" i="1"/>
  <c r="E32" i="1"/>
  <c r="D32" i="1"/>
  <c r="P31" i="1"/>
  <c r="Q31" i="1" s="1"/>
  <c r="P30" i="1"/>
  <c r="Q30" i="1" s="1"/>
  <c r="O29" i="1"/>
  <c r="N29" i="1"/>
  <c r="M29" i="1"/>
  <c r="L29" i="1"/>
  <c r="K29" i="1"/>
  <c r="J29" i="1"/>
  <c r="I29" i="1"/>
  <c r="H29" i="1"/>
  <c r="G29" i="1"/>
  <c r="F29" i="1"/>
  <c r="E29" i="1"/>
  <c r="D29" i="1"/>
  <c r="P28" i="1"/>
  <c r="Q28" i="1" s="1"/>
  <c r="O27" i="1"/>
  <c r="N27" i="1"/>
  <c r="M27" i="1"/>
  <c r="L27" i="1"/>
  <c r="K27" i="1"/>
  <c r="J27" i="1"/>
  <c r="I27" i="1"/>
  <c r="H27" i="1"/>
  <c r="G27" i="1"/>
  <c r="F27" i="1"/>
  <c r="E27" i="1"/>
  <c r="D27" i="1"/>
  <c r="P26" i="1"/>
  <c r="Q26" i="1" s="1"/>
  <c r="P25" i="1"/>
  <c r="Q25" i="1" s="1"/>
  <c r="I24" i="1"/>
  <c r="I22" i="1" s="1"/>
  <c r="P23" i="1"/>
  <c r="Q23" i="1" s="1"/>
  <c r="O22" i="1"/>
  <c r="N22" i="1"/>
  <c r="M22" i="1"/>
  <c r="L22" i="1"/>
  <c r="K22" i="1"/>
  <c r="J22" i="1"/>
  <c r="H22" i="1"/>
  <c r="G22" i="1"/>
  <c r="F22" i="1"/>
  <c r="E22" i="1"/>
  <c r="D22" i="1"/>
  <c r="Q21" i="1"/>
  <c r="P21" i="1"/>
  <c r="O20" i="1"/>
  <c r="N20" i="1"/>
  <c r="M20" i="1"/>
  <c r="L20" i="1"/>
  <c r="K20" i="1"/>
  <c r="J20" i="1"/>
  <c r="I20" i="1"/>
  <c r="H20" i="1"/>
  <c r="G20" i="1"/>
  <c r="F20" i="1"/>
  <c r="E20" i="1"/>
  <c r="D20" i="1"/>
  <c r="P19" i="1"/>
  <c r="Q19" i="1" s="1"/>
  <c r="P18" i="1"/>
  <c r="Q18" i="1" s="1"/>
  <c r="P17" i="1"/>
  <c r="Q17" i="1" s="1"/>
  <c r="O16" i="1"/>
  <c r="N16" i="1"/>
  <c r="M16" i="1"/>
  <c r="L16" i="1"/>
  <c r="K16" i="1"/>
  <c r="J16" i="1"/>
  <c r="I16" i="1"/>
  <c r="H16" i="1"/>
  <c r="G16" i="1"/>
  <c r="F16" i="1"/>
  <c r="E16" i="1"/>
  <c r="D16" i="1"/>
  <c r="P15" i="1"/>
  <c r="Q15" i="1" s="1"/>
  <c r="P14" i="1"/>
  <c r="Q14" i="1" s="1"/>
  <c r="O13" i="1"/>
  <c r="N13" i="1"/>
  <c r="M13" i="1"/>
  <c r="L13" i="1"/>
  <c r="K13" i="1"/>
  <c r="J13" i="1"/>
  <c r="I13" i="1"/>
  <c r="H13" i="1"/>
  <c r="G13" i="1"/>
  <c r="F13" i="1"/>
  <c r="E13" i="1"/>
  <c r="D13" i="1"/>
  <c r="P12" i="1"/>
  <c r="Q12" i="1" s="1"/>
  <c r="O11" i="1"/>
  <c r="N11" i="1"/>
  <c r="M11" i="1"/>
  <c r="L11" i="1"/>
  <c r="K11" i="1"/>
  <c r="J11" i="1"/>
  <c r="I11" i="1"/>
  <c r="H11" i="1"/>
  <c r="G11" i="1"/>
  <c r="F11" i="1"/>
  <c r="E11" i="1"/>
  <c r="D11" i="1"/>
  <c r="D10" i="1" s="1"/>
  <c r="C9" i="1"/>
  <c r="C8" i="1" s="1"/>
  <c r="I75" i="1" l="1"/>
  <c r="P27" i="1"/>
  <c r="Q27" i="1" s="1"/>
  <c r="K38" i="1"/>
  <c r="K35" i="1" s="1"/>
  <c r="K34" i="1" s="1"/>
  <c r="P24" i="1"/>
  <c r="Q24" i="1" s="1"/>
  <c r="L34" i="1"/>
  <c r="N34" i="1"/>
  <c r="G10" i="1"/>
  <c r="O10" i="1"/>
  <c r="O115" i="1" s="1"/>
  <c r="M34" i="1"/>
  <c r="P52" i="1"/>
  <c r="Q52" i="1" s="1"/>
  <c r="I10" i="1"/>
  <c r="L10" i="1"/>
  <c r="M75" i="1"/>
  <c r="M10" i="1"/>
  <c r="P16" i="1"/>
  <c r="Q16" i="1" s="1"/>
  <c r="P22" i="1"/>
  <c r="Q22" i="1" s="1"/>
  <c r="P29" i="1"/>
  <c r="Q29" i="1" s="1"/>
  <c r="H34" i="1"/>
  <c r="G34" i="1"/>
  <c r="G9" i="1" s="1"/>
  <c r="G8" i="1" s="1"/>
  <c r="D63" i="1"/>
  <c r="H63" i="1"/>
  <c r="L63" i="1"/>
  <c r="P104" i="1"/>
  <c r="Q104" i="1" s="1"/>
  <c r="P56" i="1"/>
  <c r="Q56" i="1" s="1"/>
  <c r="P54" i="1"/>
  <c r="Q54" i="1" s="1"/>
  <c r="P68" i="1"/>
  <c r="Q68" i="1" s="1"/>
  <c r="F63" i="1"/>
  <c r="P63" i="1" s="1"/>
  <c r="Q63" i="1" s="1"/>
  <c r="N63" i="1"/>
  <c r="P96" i="1"/>
  <c r="Q96" i="1" s="1"/>
  <c r="H88" i="1"/>
  <c r="H75" i="1" s="1"/>
  <c r="H10" i="1"/>
  <c r="H115" i="1" s="1"/>
  <c r="E75" i="1"/>
  <c r="E10" i="1"/>
  <c r="K10" i="1"/>
  <c r="P20" i="1"/>
  <c r="Q20" i="1" s="1"/>
  <c r="P32" i="1"/>
  <c r="Q32" i="1" s="1"/>
  <c r="J34" i="1"/>
  <c r="F34" i="1"/>
  <c r="F88" i="1"/>
  <c r="F75" i="1" s="1"/>
  <c r="J88" i="1"/>
  <c r="J75" i="1" s="1"/>
  <c r="N88" i="1"/>
  <c r="N75" i="1" s="1"/>
  <c r="O9" i="1"/>
  <c r="O8" i="1" s="1"/>
  <c r="P38" i="1"/>
  <c r="Q38" i="1" s="1"/>
  <c r="D35" i="1"/>
  <c r="F10" i="1"/>
  <c r="J10" i="1"/>
  <c r="N10" i="1"/>
  <c r="N115" i="1" s="1"/>
  <c r="P64" i="1"/>
  <c r="Q64" i="1" s="1"/>
  <c r="P73" i="1"/>
  <c r="Q73" i="1" s="1"/>
  <c r="D75" i="1"/>
  <c r="L75" i="1"/>
  <c r="P76" i="1"/>
  <c r="Q76" i="1" s="1"/>
  <c r="P13" i="1"/>
  <c r="Q13" i="1" s="1"/>
  <c r="P11" i="1"/>
  <c r="Q11" i="1" s="1"/>
  <c r="P57" i="1"/>
  <c r="Q57" i="1" s="1"/>
  <c r="P62" i="1"/>
  <c r="Q62" i="1" s="1"/>
  <c r="P89" i="1"/>
  <c r="Q89" i="1" s="1"/>
  <c r="P105" i="1"/>
  <c r="Q105" i="1" s="1"/>
  <c r="P109" i="1"/>
  <c r="Q109" i="1" s="1"/>
  <c r="M9" i="1" l="1"/>
  <c r="M115" i="1"/>
  <c r="F115" i="1"/>
  <c r="E9" i="1"/>
  <c r="E8" i="1" s="1"/>
  <c r="E115" i="1"/>
  <c r="I9" i="1"/>
  <c r="I8" i="1" s="1"/>
  <c r="I115" i="1"/>
  <c r="G115" i="1"/>
  <c r="J9" i="1"/>
  <c r="J115" i="1"/>
  <c r="K9" i="1"/>
  <c r="K8" i="1" s="1"/>
  <c r="K115" i="1"/>
  <c r="L9" i="1"/>
  <c r="L115" i="1"/>
  <c r="P88" i="1"/>
  <c r="Q88" i="1" s="1"/>
  <c r="N9" i="1"/>
  <c r="N8" i="1" s="1"/>
  <c r="J8" i="1"/>
  <c r="H9" i="1"/>
  <c r="H8" i="1" s="1"/>
  <c r="L8" i="1"/>
  <c r="F9" i="1"/>
  <c r="F8" i="1" s="1"/>
  <c r="M8" i="1"/>
  <c r="P10" i="1"/>
  <c r="Q10" i="1" s="1"/>
  <c r="P75" i="1"/>
  <c r="Q75" i="1" s="1"/>
  <c r="D34" i="1"/>
  <c r="D115" i="1" s="1"/>
  <c r="P35" i="1"/>
  <c r="Q35" i="1" s="1"/>
  <c r="P115" i="1" l="1"/>
  <c r="Q115" i="1" s="1"/>
  <c r="P34" i="1"/>
  <c r="Q34" i="1" s="1"/>
  <c r="D9" i="1"/>
  <c r="P9" i="1" l="1"/>
  <c r="Q9" i="1" s="1"/>
  <c r="D8" i="1"/>
  <c r="P8" i="1" s="1"/>
  <c r="Q8" i="1" s="1"/>
</calcChain>
</file>

<file path=xl/sharedStrings.xml><?xml version="1.0" encoding="utf-8"?>
<sst xmlns="http://schemas.openxmlformats.org/spreadsheetml/2006/main" count="124" uniqueCount="123">
  <si>
    <t>CONCEPTOS</t>
  </si>
  <si>
    <t>IMPORTES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</si>
  <si>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</si>
  <si>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</si>
  <si>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</si>
  <si>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</si>
  <si>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</si>
  <si>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</si>
  <si>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</si>
  <si>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</si>
  <si>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</si>
  <si>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</si>
  <si>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</si>
  <si>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</si>
  <si>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</si>
  <si>
    <t>INGRESOS TOTALES</t>
  </si>
  <si>
    <t>INGRESOS PROPIOS</t>
  </si>
  <si>
    <t>IMPUESTOS</t>
  </si>
  <si>
    <t>IMPUESTO SOBRE LOS INGRESOS</t>
  </si>
  <si>
    <t xml:space="preserve">Del Impuesto Sobre Loterías, Rifas, Sorteos, Apuestas, Juegos Permitidos y Concursos </t>
  </si>
  <si>
    <t>IMPUESTO SOBRE EL PATRIMONIO</t>
  </si>
  <si>
    <t>Impuesto Sobre Adquisición de Bienes Muebles</t>
  </si>
  <si>
    <t xml:space="preserve">Impuesto Sobre Tenencia o Uso de Vehículos </t>
  </si>
  <si>
    <t>IMPUESTO SOBRE PRODUCCION, EL CONSUMO Y TRANSACCIONES</t>
  </si>
  <si>
    <t>Del Impuesto Sobre Servicios de Hospedaje</t>
  </si>
  <si>
    <t>IMPUESTOS AL COMERCIO EXTERIOR</t>
  </si>
  <si>
    <t>Impuestos al Comercio Exterior</t>
  </si>
  <si>
    <t>IMPUESTO SOBRE NÓMINAS Y ASIMILABLES</t>
  </si>
  <si>
    <t xml:space="preserve">Impuesto Sobre Nóminas </t>
  </si>
  <si>
    <t>IMPUESTOS ECOLÓGICOS</t>
  </si>
  <si>
    <t>Del Impuesto Por Remediación Ambiental en la Extracción de Materiales</t>
  </si>
  <si>
    <t>Impuesto De la Emisión de Gases a la Atmósfera</t>
  </si>
  <si>
    <t>Impuesto De la Emisión de Contaminantes al Suelo, Subsuelo y Agua</t>
  </si>
  <si>
    <t>Impuesto Al Depósito o Almacenamiento de Residuos</t>
  </si>
  <si>
    <t>ACCESORIOS IMPUESTOS</t>
  </si>
  <si>
    <t>Actualización de Impuestos</t>
  </si>
  <si>
    <t>OTROS IMPUESTOS</t>
  </si>
  <si>
    <t>Del Impuesto Adicional Para la Infraestructura</t>
  </si>
  <si>
    <t>Del Impuesto Para la Universidad Autónoma de Zacatecas</t>
  </si>
  <si>
    <t>CONTRIBUCIONES Y MEJORAS</t>
  </si>
  <si>
    <t>Contribuciones y Mejoras para Obras Públicas</t>
  </si>
  <si>
    <t>DERECHOS</t>
  </si>
  <si>
    <t>DERECHOS SOBRE PRESTACIÓN DE SERVICIOS</t>
  </si>
  <si>
    <t>Secretaría General de Gobierno</t>
  </si>
  <si>
    <t>Coordinación General Jurídica</t>
  </si>
  <si>
    <t>Secretaría de Finanzas</t>
  </si>
  <si>
    <t>Derechos por la expedición de placas</t>
  </si>
  <si>
    <t>Derechos de control Vehicular</t>
  </si>
  <si>
    <t>Servicios de catastro</t>
  </si>
  <si>
    <t>Servicios de Registro público</t>
  </si>
  <si>
    <t>Derechos sobre la Ley de Alcholes</t>
  </si>
  <si>
    <t>Secretaría de Obras Públicas</t>
  </si>
  <si>
    <t>Secretaría de Desarrollo Urbano Vivienda y Ordenamiento Territorial</t>
  </si>
  <si>
    <t>Secretaría de la Función Pública</t>
  </si>
  <si>
    <t>Secretaría de Educación</t>
  </si>
  <si>
    <t>Secretaría del Agua y Medio Ambiente</t>
  </si>
  <si>
    <t>Secretaría de Seguridad Pública</t>
  </si>
  <si>
    <t>Secretaría de Administración</t>
  </si>
  <si>
    <t>Organismos Públicos Desconcentrados</t>
  </si>
  <si>
    <t>OTROS DERECHOS</t>
  </si>
  <si>
    <t>Otros Derechos</t>
  </si>
  <si>
    <t>ACCESORIOS DE DERECHOS</t>
  </si>
  <si>
    <t>Actualización de Derechos</t>
  </si>
  <si>
    <t>PRODUCTOS</t>
  </si>
  <si>
    <t>Productos de Bienes Muebles e Inmuebles</t>
  </si>
  <si>
    <t>Capitales y Valores del Estado</t>
  </si>
  <si>
    <t>Otros Productos</t>
  </si>
  <si>
    <t>Patrocinios</t>
  </si>
  <si>
    <t>Intereses Generados</t>
  </si>
  <si>
    <t xml:space="preserve"> APROVECHAMIENTOS </t>
  </si>
  <si>
    <t>APROVECHAMIENTOS CORRIENTES</t>
  </si>
  <si>
    <t>Multas</t>
  </si>
  <si>
    <t>Indemnizaciones</t>
  </si>
  <si>
    <t>Reintegros</t>
  </si>
  <si>
    <t>ACCESORIOS</t>
  </si>
  <si>
    <t>Honorarios</t>
  </si>
  <si>
    <t>Gastos de Ejecución</t>
  </si>
  <si>
    <t>Recargos</t>
  </si>
  <si>
    <t>Multas del Estado</t>
  </si>
  <si>
    <t>OTROS APROVECHAMIENTOS</t>
  </si>
  <si>
    <t>Otros Aprovechamientos</t>
  </si>
  <si>
    <t>PARTICIPACIONES, APORTACIONES, CONVENIOS, INCENTIVOS DERIVADOS DE LA COLABORACIÓN FISCAL, FONDOS DISTINTOS DE LAS APORTACIONES</t>
  </si>
  <si>
    <t>PARTICIPACIONES</t>
  </si>
  <si>
    <t xml:space="preserve">Fondo General </t>
  </si>
  <si>
    <t>Fondo De Fomento Municipal</t>
  </si>
  <si>
    <t>Impuestos Especial Sobre la Producción y Servicios</t>
  </si>
  <si>
    <t>Fondo De Fiscalización</t>
  </si>
  <si>
    <t>Fondo de Compensación 10 Entidades Menos PIB</t>
  </si>
  <si>
    <t>IEPS a la Venta Final Gasolinas y Diesel</t>
  </si>
  <si>
    <t>Fondo de Impuesto Sobre la Renta</t>
  </si>
  <si>
    <t>Fondo de Compensación Impuesto Sobre Automóviles Nuevos</t>
  </si>
  <si>
    <t>Incentivos Impuesto Sobre Automóviles Nuevos</t>
  </si>
  <si>
    <t>Fondo de Compensación de RePeCo e Régimen Intermedio</t>
  </si>
  <si>
    <t>APORTACIONES</t>
  </si>
  <si>
    <t>Fondo de Aportaciones para  Nómina Educativa y Gasto Operativo (FONE)</t>
  </si>
  <si>
    <t>FONDO DE APORTACIONES PARA LA NÓMINA EDUCATIVA Y GASTO OPERATIVO (FONE) 2023</t>
  </si>
  <si>
    <t xml:space="preserve"> FONDO DE APORTACIONES PARA LA NÓMINA EDUCATIVA Y GASTO CORRIENTE (FONE) 2023</t>
  </si>
  <si>
    <t>FONDO DE APORTACIONES PARA LA NÓMINA EDUCATIVA Y GASTO OPERATIVO GASTO DE OPERACIÓN (FONE) 2023</t>
  </si>
  <si>
    <t>Fondo de Aportación para los Servicios de Salud (FASSA)</t>
  </si>
  <si>
    <t>Fondo de Aportaciones para la Infraestructura Social (FAIS)</t>
  </si>
  <si>
    <t>Fondo de Aportaciones para el Fortalecimiento para los Municipios (FORTAMUN)</t>
  </si>
  <si>
    <t>Fondo de Aportaciones Múltiples (FAM)</t>
  </si>
  <si>
    <t>ASISTENCIA SOCIAL</t>
  </si>
  <si>
    <t>EDUCACIÓN BASICA</t>
  </si>
  <si>
    <t>MEDIA SUPERIOR</t>
  </si>
  <si>
    <t>SUPERIOR</t>
  </si>
  <si>
    <t>Fondo de Aportaciones para la Educación Tecnológica y de Adultos (FAETA)</t>
  </si>
  <si>
    <t>Fondo de Aportaciones para la Seguridad Pública de los Estados (FASP)</t>
  </si>
  <si>
    <t>Fondo de Aportaciones para el Fortalecimiento de las Entidades Federativas (FAFEF)</t>
  </si>
  <si>
    <t>CONVENIOS Y ASIGNACIONES</t>
  </si>
  <si>
    <t>Ramo 11 Educación Pública (IncluyeU080)</t>
  </si>
  <si>
    <t xml:space="preserve">Subsidios a la Educación Superior </t>
  </si>
  <si>
    <t>Apoyos a centros  y organizaciones de Educación U080</t>
  </si>
  <si>
    <t>Ramo 16 Medio Ambiente y Recursos Naturales</t>
  </si>
  <si>
    <t>INGRESOS COORDINADOS</t>
  </si>
  <si>
    <t xml:space="preserve"> Multas Federales no Fiscales</t>
  </si>
  <si>
    <t xml:space="preserve"> Fiscalización Concurrente</t>
  </si>
  <si>
    <t xml:space="preserve"> Ganancia por Enajenación de Bienes Inmuebles</t>
  </si>
  <si>
    <t xml:space="preserve"> Control de Obligaciones</t>
  </si>
  <si>
    <t>Créditos Fiscales</t>
  </si>
  <si>
    <t>DIRECCIÓN DE INGRESOS</t>
  </si>
  <si>
    <t>CALENDARIZACIÓN DE LOS INGRESOS</t>
  </si>
  <si>
    <t>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</si>
</sst>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_-&quot;$&quot;* #,##0_-;\-&quot;$&quot;* #,##0_-;_-&quot;$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b/>
      <sz val="11"/>
      <color rgb="FF000000"/>
      <name val="Century Gothic"/>
      <family val="2"/>
    </font>
    <font>
      <b/>
      <sz val="11"/>
      <color theme="0"/>
      <name val="Century Gothic"/>
      <family val="2"/>
    </font>
    <font>
      <i/>
      <sz val="11"/>
      <color rgb="FF000000"/>
      <name val="Century Gothic"/>
      <family val="2"/>
    </font>
    <font>
      <sz val="11"/>
      <color rgb="FF000000"/>
      <name val="Century Gothic"/>
      <family val="2"/>
    </font>
    <font>
      <sz val="11"/>
      <color theme="1"/>
      <name val="Century Gothic"/>
      <family val="2"/>
    </font>
    <font>
      <i/>
      <sz val="9"/>
      <color rgb="FF000000"/>
      <name val="Century Gothic"/>
      <family val="2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Century Gothic"/>
      <family val="2"/>
    </font>
    <font>
      <sz val="8"/>
      <color theme="1"/>
      <name val="Calibri"/>
      <family val="2"/>
      <scheme val="minor"/>
    </font>
    <font>
      <i/>
      <sz val="8"/>
      <color rgb="FF000000"/>
      <name val="Century Gothic"/>
      <family val="2"/>
    </font>
    <font>
      <i/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/>
    </xf>
    <xf numFmtId="3" fontId="3" fillId="0" borderId="0" xfId="0" applyNumberFormat="1" applyFont="1"/>
    <xf numFmtId="0" fontId="3" fillId="0" borderId="0" xfId="0" applyFont="1"/>
    <xf numFmtId="0" fontId="4" fillId="3" borderId="4" xfId="0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/>
    </xf>
    <xf numFmtId="3" fontId="0" fillId="0" borderId="0" xfId="0" applyNumberFormat="1"/>
    <xf numFmtId="0" fontId="5" fillId="4" borderId="7" xfId="0" applyFont="1" applyFill="1" applyBorder="1" applyAlignment="1">
      <alignment vertical="center" wrapText="1"/>
    </xf>
    <xf numFmtId="3" fontId="5" fillId="4" borderId="8" xfId="0" applyNumberFormat="1" applyFont="1" applyFill="1" applyBorder="1" applyAlignment="1">
      <alignment horizontal="right" vertical="center"/>
    </xf>
    <xf numFmtId="164" fontId="3" fillId="4" borderId="8" xfId="0" applyNumberFormat="1" applyFont="1" applyFill="1" applyBorder="1"/>
    <xf numFmtId="0" fontId="5" fillId="0" borderId="7" xfId="0" applyFont="1" applyBorder="1" applyAlignment="1">
      <alignment vertical="center" wrapText="1"/>
    </xf>
    <xf numFmtId="3" fontId="5" fillId="0" borderId="8" xfId="0" applyNumberFormat="1" applyFont="1" applyBorder="1" applyAlignment="1">
      <alignment horizontal="right" vertical="center"/>
    </xf>
    <xf numFmtId="164" fontId="3" fillId="0" borderId="8" xfId="0" applyNumberFormat="1" applyFont="1" applyBorder="1"/>
    <xf numFmtId="0" fontId="7" fillId="0" borderId="7" xfId="0" applyFont="1" applyBorder="1" applyAlignment="1">
      <alignment vertical="center" wrapText="1"/>
    </xf>
    <xf numFmtId="3" fontId="8" fillId="0" borderId="8" xfId="0" applyNumberFormat="1" applyFont="1" applyBorder="1" applyAlignment="1">
      <alignment horizontal="right" vertical="center"/>
    </xf>
    <xf numFmtId="164" fontId="0" fillId="0" borderId="8" xfId="0" applyNumberFormat="1" applyBorder="1"/>
    <xf numFmtId="0" fontId="7" fillId="0" borderId="7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/>
    </xf>
    <xf numFmtId="0" fontId="5" fillId="4" borderId="7" xfId="0" applyFont="1" applyFill="1" applyBorder="1" applyAlignment="1">
      <alignment vertical="center"/>
    </xf>
    <xf numFmtId="164" fontId="5" fillId="0" borderId="8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left" vertical="center" indent="3"/>
    </xf>
    <xf numFmtId="3" fontId="10" fillId="0" borderId="8" xfId="0" applyNumberFormat="1" applyFont="1" applyBorder="1" applyAlignment="1">
      <alignment horizontal="right" vertical="center"/>
    </xf>
    <xf numFmtId="164" fontId="11" fillId="0" borderId="8" xfId="0" applyNumberFormat="1" applyFont="1" applyBorder="1"/>
    <xf numFmtId="164" fontId="5" fillId="4" borderId="8" xfId="0" applyNumberFormat="1" applyFont="1" applyFill="1" applyBorder="1" applyAlignment="1">
      <alignment horizontal="right" vertical="center"/>
    </xf>
    <xf numFmtId="0" fontId="5" fillId="3" borderId="7" xfId="0" applyFont="1" applyFill="1" applyBorder="1" applyAlignment="1">
      <alignment vertical="center" wrapText="1"/>
    </xf>
    <xf numFmtId="3" fontId="5" fillId="3" borderId="8" xfId="0" applyNumberFormat="1" applyFont="1" applyFill="1" applyBorder="1" applyAlignment="1">
      <alignment horizontal="center" vertical="center"/>
    </xf>
    <xf numFmtId="164" fontId="12" fillId="0" borderId="8" xfId="0" applyNumberFormat="1" applyFont="1" applyBorder="1"/>
    <xf numFmtId="43" fontId="0" fillId="0" borderId="0" xfId="1" applyFont="1"/>
    <xf numFmtId="165" fontId="0" fillId="0" borderId="0" xfId="2" applyNumberFormat="1" applyFont="1"/>
    <xf numFmtId="43" fontId="0" fillId="0" borderId="0" xfId="0" applyNumberFormat="1"/>
    <xf numFmtId="9" fontId="0" fillId="0" borderId="0" xfId="3" applyFont="1"/>
    <xf numFmtId="44" fontId="0" fillId="0" borderId="0" xfId="0" applyNumberFormat="1"/>
    <xf numFmtId="0" fontId="8" fillId="0" borderId="8" xfId="0" applyFont="1" applyBorder="1" applyAlignment="1">
      <alignment vertical="center"/>
    </xf>
    <xf numFmtId="0" fontId="5" fillId="5" borderId="7" xfId="0" applyFont="1" applyFill="1" applyBorder="1" applyAlignment="1">
      <alignment vertical="center" wrapText="1"/>
    </xf>
    <xf numFmtId="3" fontId="5" fillId="5" borderId="8" xfId="0" applyNumberFormat="1" applyFont="1" applyFill="1" applyBorder="1" applyAlignment="1">
      <alignment horizontal="right" vertical="center"/>
    </xf>
    <xf numFmtId="164" fontId="5" fillId="5" borderId="8" xfId="0" applyNumberFormat="1" applyFont="1" applyFill="1" applyBorder="1" applyAlignment="1">
      <alignment horizontal="right" vertical="center"/>
    </xf>
    <xf numFmtId="0" fontId="13" fillId="0" borderId="7" xfId="0" applyFont="1" applyBorder="1" applyAlignment="1">
      <alignment horizontal="left" vertical="center" wrapText="1" indent="3"/>
    </xf>
    <xf numFmtId="3" fontId="13" fillId="0" borderId="8" xfId="0" applyNumberFormat="1" applyFont="1" applyBorder="1" applyAlignment="1">
      <alignment horizontal="right" vertical="center"/>
    </xf>
    <xf numFmtId="164" fontId="14" fillId="0" borderId="8" xfId="0" applyNumberFormat="1" applyFont="1" applyBorder="1"/>
    <xf numFmtId="0" fontId="15" fillId="0" borderId="7" xfId="0" applyFont="1" applyBorder="1" applyAlignment="1">
      <alignment horizontal="left" vertical="center" wrapText="1" indent="4"/>
    </xf>
    <xf numFmtId="3" fontId="15" fillId="0" borderId="8" xfId="0" applyNumberFormat="1" applyFont="1" applyBorder="1" applyAlignment="1">
      <alignment horizontal="right" vertical="center"/>
    </xf>
    <xf numFmtId="164" fontId="16" fillId="0" borderId="8" xfId="0" applyNumberFormat="1" applyFont="1" applyBorder="1"/>
    <xf numFmtId="3" fontId="8" fillId="0" borderId="8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164" fontId="0" fillId="0" borderId="0" xfId="0" applyNumberFormat="1"/>
    <xf numFmtId="164" fontId="3" fillId="5" borderId="8" xfId="0" applyNumberFormat="1" applyFont="1" applyFill="1" applyBorder="1"/>
    <xf numFmtId="0" fontId="4" fillId="0" borderId="9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6" xfId="0" applyNumberFormat="1" applyFont="1" applyBorder="1"/>
    <xf numFmtId="164" fontId="0" fillId="0" borderId="6" xfId="0" applyNumberFormat="1" applyBorder="1"/>
    <xf numFmtId="3" fontId="19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4032D-8F29-455E-82EF-29FB4A9BC509}">
  <dimension ref="B2:AF118"/>
  <sheetViews>
    <sheetView showGridLines="0" tabSelected="1" workbookViewId="0">
      <selection activeCell="D15" sqref="D15"/>
    </sheetView>
  </sheetViews>
  <sheetFormatPr baseColWidth="10" defaultRowHeight="15" outlineLevelCol="1" x14ac:dyDescent="0.25"/>
  <cols>
    <col min="1" max="1" width="4.5703125" customWidth="1"/>
    <col min="2" max="2" width="48.28515625" bestFit="1" customWidth="1"/>
    <col min="3" max="3" width="15.7109375" bestFit="1" customWidth="1"/>
    <col min="4" max="15" width="17.7109375" bestFit="1" customWidth="1"/>
    <col min="16" max="16" width="19.140625" customWidth="1" outlineLevel="1"/>
    <col min="17" max="17" width="5" customWidth="1" outlineLevel="1"/>
    <col min="18" max="18" width="15.140625" customWidth="1" outlineLevel="1"/>
    <col min="19" max="20" width="15.140625" bestFit="1" customWidth="1"/>
    <col min="21" max="24" width="4.5703125" bestFit="1" customWidth="1"/>
    <col min="25" max="26" width="14.140625" bestFit="1" customWidth="1"/>
    <col min="27" max="31" width="4.5703125" bestFit="1" customWidth="1"/>
  </cols>
  <sheetData>
    <row r="2" spans="2:17" ht="23.25" x14ac:dyDescent="0.35">
      <c r="B2" s="61" t="s">
        <v>120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2:17" ht="15.75" x14ac:dyDescent="0.25">
      <c r="B3" s="62" t="s">
        <v>121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2:17" x14ac:dyDescent="0.25">
      <c r="B4" s="63" t="s">
        <v>122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2:17" x14ac:dyDescent="0.25">
      <c r="B5" s="56"/>
      <c r="C5" s="56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2:17" ht="15.75" thickBot="1" x14ac:dyDescent="0.3"/>
    <row r="7" spans="2:17" x14ac:dyDescent="0.25">
      <c r="B7" s="1" t="s">
        <v>0</v>
      </c>
      <c r="C7" s="2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  <c r="K7" s="3" t="s">
        <v>9</v>
      </c>
      <c r="L7" s="3" t="s">
        <v>10</v>
      </c>
      <c r="M7" s="3" t="s">
        <v>11</v>
      </c>
      <c r="N7" s="3" t="s">
        <v>12</v>
      </c>
      <c r="O7" s="3" t="s">
        <v>13</v>
      </c>
      <c r="P7" s="57" t="s">
        <v>14</v>
      </c>
    </row>
    <row r="8" spans="2:17" s="7" customFormat="1" x14ac:dyDescent="0.25">
      <c r="B8" s="4" t="s">
        <v>15</v>
      </c>
      <c r="C8" s="5">
        <f t="shared" ref="C8:O8" si="0">+C9+C75</f>
        <v>36812548822</v>
      </c>
      <c r="D8" s="5">
        <f t="shared" si="0"/>
        <v>3665290894</v>
      </c>
      <c r="E8" s="5">
        <f t="shared" si="0"/>
        <v>3303568157</v>
      </c>
      <c r="F8" s="5">
        <f t="shared" si="0"/>
        <v>3010838933</v>
      </c>
      <c r="G8" s="5">
        <f t="shared" si="0"/>
        <v>2695326044</v>
      </c>
      <c r="H8" s="5">
        <f t="shared" si="0"/>
        <v>3228077952</v>
      </c>
      <c r="I8" s="5">
        <f t="shared" si="0"/>
        <v>2967477309</v>
      </c>
      <c r="J8" s="5">
        <f t="shared" si="0"/>
        <v>3077277427</v>
      </c>
      <c r="K8" s="5">
        <f t="shared" si="0"/>
        <v>2757745160</v>
      </c>
      <c r="L8" s="5">
        <f t="shared" si="0"/>
        <v>2740339459.3600001</v>
      </c>
      <c r="M8" s="5">
        <f t="shared" si="0"/>
        <v>2664108631.1799998</v>
      </c>
      <c r="N8" s="5">
        <f t="shared" si="0"/>
        <v>2826567698.8400002</v>
      </c>
      <c r="O8" s="5">
        <f t="shared" si="0"/>
        <v>3875931156.6199999</v>
      </c>
      <c r="P8" s="58">
        <f t="shared" ref="P8:P9" si="1">SUM(D8:O8)</f>
        <v>36812548822</v>
      </c>
      <c r="Q8" s="6">
        <f t="shared" ref="Q8:Q9" si="2">+P8-C8</f>
        <v>0</v>
      </c>
    </row>
    <row r="9" spans="2:17" x14ac:dyDescent="0.25">
      <c r="B9" s="8" t="s">
        <v>16</v>
      </c>
      <c r="C9" s="9">
        <f>+C10+C32+C34+C56+C63</f>
        <v>3242870644</v>
      </c>
      <c r="D9" s="9">
        <f>+D10+D32+D34+D56+D63</f>
        <v>793689624</v>
      </c>
      <c r="E9" s="9">
        <f t="shared" ref="E9:O9" si="3">+E10+E32+E34+E56+E63</f>
        <v>273475381</v>
      </c>
      <c r="F9" s="9">
        <f t="shared" si="3"/>
        <v>239142737</v>
      </c>
      <c r="G9" s="9">
        <f t="shared" si="3"/>
        <v>147872005</v>
      </c>
      <c r="H9" s="9">
        <f t="shared" si="3"/>
        <v>206804895</v>
      </c>
      <c r="I9" s="9">
        <f t="shared" si="3"/>
        <v>305780065</v>
      </c>
      <c r="J9" s="9">
        <f t="shared" si="3"/>
        <v>161041163</v>
      </c>
      <c r="K9" s="9">
        <f t="shared" si="3"/>
        <v>247900886</v>
      </c>
      <c r="L9" s="9">
        <f t="shared" si="3"/>
        <v>163324470</v>
      </c>
      <c r="M9" s="9">
        <f t="shared" si="3"/>
        <v>170954542</v>
      </c>
      <c r="N9" s="9">
        <f t="shared" si="3"/>
        <v>141900537</v>
      </c>
      <c r="O9" s="9">
        <f t="shared" si="3"/>
        <v>390984339</v>
      </c>
      <c r="P9" s="59">
        <f t="shared" si="1"/>
        <v>3242870644</v>
      </c>
      <c r="Q9" s="10">
        <f t="shared" si="2"/>
        <v>0</v>
      </c>
    </row>
    <row r="10" spans="2:17" x14ac:dyDescent="0.25">
      <c r="B10" s="11" t="s">
        <v>17</v>
      </c>
      <c r="C10" s="12">
        <v>1855460912</v>
      </c>
      <c r="D10" s="13">
        <f>+D11+D13+D16+D18+D20+D22+D27+D29</f>
        <v>385666741</v>
      </c>
      <c r="E10" s="13">
        <f>+E11+E13+E16+E18+E20+E22+E27+E29</f>
        <v>123983772</v>
      </c>
      <c r="F10" s="13">
        <f>+F11+F13+F16+F18+F20+F22+F27+F29</f>
        <v>104539652</v>
      </c>
      <c r="G10" s="13">
        <f>+G11+G13+G16+G18+G20+G22+G27+G29</f>
        <v>89559177</v>
      </c>
      <c r="H10" s="13">
        <f t="shared" ref="H10:O10" si="4">+H11+H13+H16+H18+H20+H22+H27+H29</f>
        <v>111512788</v>
      </c>
      <c r="I10" s="13">
        <f t="shared" si="4"/>
        <v>223421409</v>
      </c>
      <c r="J10" s="13">
        <f t="shared" si="4"/>
        <v>102554834</v>
      </c>
      <c r="K10" s="13">
        <f t="shared" si="4"/>
        <v>142682888</v>
      </c>
      <c r="L10" s="13">
        <f t="shared" si="4"/>
        <v>87581064</v>
      </c>
      <c r="M10" s="13">
        <f t="shared" si="4"/>
        <v>87191508</v>
      </c>
      <c r="N10" s="13">
        <f t="shared" si="4"/>
        <v>65878533</v>
      </c>
      <c r="O10" s="13">
        <f t="shared" si="4"/>
        <v>330888546</v>
      </c>
      <c r="P10" s="59">
        <f t="shared" ref="P10:P11" si="5">SUM(D10:O10)</f>
        <v>1855460912</v>
      </c>
      <c r="Q10" s="10">
        <f>+P10-C10</f>
        <v>0</v>
      </c>
    </row>
    <row r="11" spans="2:17" x14ac:dyDescent="0.25">
      <c r="B11" s="14" t="s">
        <v>18</v>
      </c>
      <c r="C11" s="15">
        <v>76231676</v>
      </c>
      <c r="D11" s="16">
        <f>+D12</f>
        <v>3350094</v>
      </c>
      <c r="E11" s="16">
        <f t="shared" ref="E11:O11" si="6">+E12</f>
        <v>8107048</v>
      </c>
      <c r="F11" s="16">
        <f t="shared" si="6"/>
        <v>5637854</v>
      </c>
      <c r="G11" s="16">
        <f t="shared" si="6"/>
        <v>4507322</v>
      </c>
      <c r="H11" s="16">
        <f t="shared" si="6"/>
        <v>5163670</v>
      </c>
      <c r="I11" s="16">
        <f t="shared" si="6"/>
        <v>5833673</v>
      </c>
      <c r="J11" s="16">
        <f t="shared" si="6"/>
        <v>7244584</v>
      </c>
      <c r="K11" s="16">
        <f t="shared" si="6"/>
        <v>13063873</v>
      </c>
      <c r="L11" s="16">
        <f t="shared" si="6"/>
        <v>5372868</v>
      </c>
      <c r="M11" s="16">
        <f t="shared" si="6"/>
        <v>6949959</v>
      </c>
      <c r="N11" s="16">
        <f t="shared" si="6"/>
        <v>6371290</v>
      </c>
      <c r="O11" s="16">
        <f t="shared" si="6"/>
        <v>4629441</v>
      </c>
      <c r="P11" s="59">
        <f t="shared" si="5"/>
        <v>76231676</v>
      </c>
      <c r="Q11" s="10">
        <f t="shared" ref="Q11:Q74" si="7">+P11-C11</f>
        <v>0</v>
      </c>
    </row>
    <row r="12" spans="2:17" ht="28.5" x14ac:dyDescent="0.25">
      <c r="B12" s="17" t="s">
        <v>19</v>
      </c>
      <c r="C12" s="18">
        <v>76231676</v>
      </c>
      <c r="D12" s="19">
        <v>3350094</v>
      </c>
      <c r="E12" s="19">
        <v>8107048</v>
      </c>
      <c r="F12" s="19">
        <v>5637854</v>
      </c>
      <c r="G12" s="19">
        <v>4507322</v>
      </c>
      <c r="H12" s="19">
        <v>5163670</v>
      </c>
      <c r="I12" s="19">
        <v>5833673</v>
      </c>
      <c r="J12" s="19">
        <v>7244584</v>
      </c>
      <c r="K12" s="19">
        <v>13063873</v>
      </c>
      <c r="L12" s="19">
        <v>5372868</v>
      </c>
      <c r="M12" s="19">
        <v>6949959</v>
      </c>
      <c r="N12" s="19">
        <v>6371290</v>
      </c>
      <c r="O12" s="19">
        <v>4629441</v>
      </c>
      <c r="P12" s="59">
        <f>SUM(D12:O12)</f>
        <v>76231676</v>
      </c>
      <c r="Q12" s="10">
        <f t="shared" si="7"/>
        <v>0</v>
      </c>
    </row>
    <row r="13" spans="2:17" x14ac:dyDescent="0.25">
      <c r="B13" s="14" t="s">
        <v>20</v>
      </c>
      <c r="C13" s="15">
        <v>29178822</v>
      </c>
      <c r="D13" s="16">
        <f>+D14+D15</f>
        <v>3855396</v>
      </c>
      <c r="E13" s="16">
        <f t="shared" ref="E13:O13" si="8">+E14+E15</f>
        <v>2339631</v>
      </c>
      <c r="F13" s="16">
        <f t="shared" si="8"/>
        <v>2786527</v>
      </c>
      <c r="G13" s="16">
        <f t="shared" si="8"/>
        <v>1884040</v>
      </c>
      <c r="H13" s="16">
        <f t="shared" si="8"/>
        <v>2337559</v>
      </c>
      <c r="I13" s="16">
        <f t="shared" si="8"/>
        <v>2505263</v>
      </c>
      <c r="J13" s="16">
        <f t="shared" si="8"/>
        <v>2337667</v>
      </c>
      <c r="K13" s="16">
        <f t="shared" si="8"/>
        <v>2873256</v>
      </c>
      <c r="L13" s="16">
        <f t="shared" si="8"/>
        <v>2239631</v>
      </c>
      <c r="M13" s="16">
        <f t="shared" si="8"/>
        <v>2318171</v>
      </c>
      <c r="N13" s="16">
        <f t="shared" si="8"/>
        <v>1971584</v>
      </c>
      <c r="O13" s="16">
        <f t="shared" si="8"/>
        <v>1730097</v>
      </c>
      <c r="P13" s="59">
        <f t="shared" ref="P13:P74" si="9">SUM(D13:O13)</f>
        <v>29178822</v>
      </c>
      <c r="Q13" s="10">
        <f t="shared" si="7"/>
        <v>0</v>
      </c>
    </row>
    <row r="14" spans="2:17" ht="28.5" x14ac:dyDescent="0.25">
      <c r="B14" s="17" t="s">
        <v>21</v>
      </c>
      <c r="C14" s="18">
        <v>28678822</v>
      </c>
      <c r="D14" s="19">
        <v>3813729</v>
      </c>
      <c r="E14" s="19">
        <v>2297964</v>
      </c>
      <c r="F14" s="19">
        <v>2744860</v>
      </c>
      <c r="G14" s="19">
        <v>1842373</v>
      </c>
      <c r="H14" s="19">
        <v>2295892</v>
      </c>
      <c r="I14" s="19">
        <v>2463596</v>
      </c>
      <c r="J14" s="19">
        <v>2296000</v>
      </c>
      <c r="K14" s="19">
        <v>2831589</v>
      </c>
      <c r="L14" s="19">
        <v>2197964</v>
      </c>
      <c r="M14" s="19">
        <v>2276504</v>
      </c>
      <c r="N14" s="19">
        <v>1929917</v>
      </c>
      <c r="O14" s="19">
        <v>1688434</v>
      </c>
      <c r="P14" s="59">
        <f t="shared" si="9"/>
        <v>28678822</v>
      </c>
      <c r="Q14" s="10">
        <f t="shared" si="7"/>
        <v>0</v>
      </c>
    </row>
    <row r="15" spans="2:17" ht="28.5" x14ac:dyDescent="0.25">
      <c r="B15" s="17" t="s">
        <v>22</v>
      </c>
      <c r="C15" s="18">
        <v>500000</v>
      </c>
      <c r="D15" s="19">
        <v>41667</v>
      </c>
      <c r="E15" s="19">
        <v>41667</v>
      </c>
      <c r="F15" s="19">
        <v>41667</v>
      </c>
      <c r="G15" s="19">
        <v>41667</v>
      </c>
      <c r="H15" s="19">
        <v>41667</v>
      </c>
      <c r="I15" s="19">
        <v>41667</v>
      </c>
      <c r="J15" s="19">
        <v>41667</v>
      </c>
      <c r="K15" s="19">
        <v>41667</v>
      </c>
      <c r="L15" s="19">
        <v>41667</v>
      </c>
      <c r="M15" s="19">
        <v>41667</v>
      </c>
      <c r="N15" s="19">
        <v>41667</v>
      </c>
      <c r="O15" s="19">
        <v>41663</v>
      </c>
      <c r="P15" s="59">
        <f t="shared" si="9"/>
        <v>500000</v>
      </c>
      <c r="Q15" s="10">
        <f t="shared" si="7"/>
        <v>0</v>
      </c>
    </row>
    <row r="16" spans="2:17" ht="28.5" x14ac:dyDescent="0.25">
      <c r="B16" s="14" t="s">
        <v>23</v>
      </c>
      <c r="C16" s="15">
        <v>11801135</v>
      </c>
      <c r="D16" s="16">
        <f>+D17</f>
        <v>2941738</v>
      </c>
      <c r="E16" s="16">
        <f t="shared" ref="E16:O16" si="10">+E17</f>
        <v>318648</v>
      </c>
      <c r="F16" s="16">
        <f t="shared" si="10"/>
        <v>371761</v>
      </c>
      <c r="G16" s="16">
        <f t="shared" si="10"/>
        <v>1635689</v>
      </c>
      <c r="H16" s="16">
        <f t="shared" si="10"/>
        <v>467394</v>
      </c>
      <c r="I16" s="16">
        <f t="shared" si="10"/>
        <v>467534</v>
      </c>
      <c r="J16" s="16">
        <f t="shared" si="10"/>
        <v>2084387</v>
      </c>
      <c r="K16" s="16">
        <f t="shared" si="10"/>
        <v>583205</v>
      </c>
      <c r="L16" s="16">
        <f t="shared" si="10"/>
        <v>419645</v>
      </c>
      <c r="M16" s="16">
        <f t="shared" si="10"/>
        <v>1935305</v>
      </c>
      <c r="N16" s="16">
        <f t="shared" si="10"/>
        <v>139336</v>
      </c>
      <c r="O16" s="16">
        <f t="shared" si="10"/>
        <v>436493</v>
      </c>
      <c r="P16" s="59">
        <f t="shared" si="9"/>
        <v>11801135</v>
      </c>
      <c r="Q16" s="10">
        <f t="shared" si="7"/>
        <v>0</v>
      </c>
    </row>
    <row r="17" spans="2:17" ht="16.5" x14ac:dyDescent="0.25">
      <c r="B17" s="20" t="s">
        <v>24</v>
      </c>
      <c r="C17" s="18">
        <v>11801135</v>
      </c>
      <c r="D17" s="19">
        <v>2941738</v>
      </c>
      <c r="E17" s="19">
        <v>318648</v>
      </c>
      <c r="F17" s="19">
        <v>371761</v>
      </c>
      <c r="G17" s="19">
        <v>1635689</v>
      </c>
      <c r="H17" s="19">
        <v>467394</v>
      </c>
      <c r="I17" s="19">
        <v>467534</v>
      </c>
      <c r="J17" s="19">
        <v>2084387</v>
      </c>
      <c r="K17" s="19">
        <v>583205</v>
      </c>
      <c r="L17" s="19">
        <v>419645</v>
      </c>
      <c r="M17" s="19">
        <v>1935305</v>
      </c>
      <c r="N17" s="19">
        <v>139336</v>
      </c>
      <c r="O17" s="19">
        <v>436493</v>
      </c>
      <c r="P17" s="59">
        <f t="shared" si="9"/>
        <v>11801135</v>
      </c>
      <c r="Q17" s="10">
        <f t="shared" si="7"/>
        <v>0</v>
      </c>
    </row>
    <row r="18" spans="2:17" x14ac:dyDescent="0.25">
      <c r="B18" s="14" t="s">
        <v>25</v>
      </c>
      <c r="C18" s="21">
        <v>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59">
        <f t="shared" si="9"/>
        <v>0</v>
      </c>
      <c r="Q18" s="10">
        <f t="shared" si="7"/>
        <v>0</v>
      </c>
    </row>
    <row r="19" spans="2:17" ht="16.5" x14ac:dyDescent="0.25">
      <c r="B19" s="22" t="s">
        <v>26</v>
      </c>
      <c r="C19" s="23">
        <v>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59">
        <f t="shared" si="9"/>
        <v>0</v>
      </c>
      <c r="Q19" s="10">
        <f t="shared" si="7"/>
        <v>0</v>
      </c>
    </row>
    <row r="20" spans="2:17" x14ac:dyDescent="0.25">
      <c r="B20" s="14" t="s">
        <v>27</v>
      </c>
      <c r="C20" s="15">
        <v>941561938</v>
      </c>
      <c r="D20" s="16">
        <f>+D21</f>
        <v>84249401</v>
      </c>
      <c r="E20" s="16">
        <f t="shared" ref="E20:O20" si="11">+E21</f>
        <v>63917309</v>
      </c>
      <c r="F20" s="16">
        <f t="shared" si="11"/>
        <v>58264104</v>
      </c>
      <c r="G20" s="16">
        <f t="shared" si="11"/>
        <v>63227906</v>
      </c>
      <c r="H20" s="16">
        <f t="shared" si="11"/>
        <v>82914707</v>
      </c>
      <c r="I20" s="16">
        <f t="shared" si="11"/>
        <v>162912249</v>
      </c>
      <c r="J20" s="16">
        <f t="shared" si="11"/>
        <v>72101246</v>
      </c>
      <c r="K20" s="16">
        <f t="shared" si="11"/>
        <v>97350672</v>
      </c>
      <c r="L20" s="16">
        <f t="shared" si="11"/>
        <v>63434121</v>
      </c>
      <c r="M20" s="16">
        <f t="shared" si="11"/>
        <v>59950571</v>
      </c>
      <c r="N20" s="16">
        <f t="shared" si="11"/>
        <v>38456687</v>
      </c>
      <c r="O20" s="16">
        <f t="shared" si="11"/>
        <v>94782965</v>
      </c>
      <c r="P20" s="59">
        <f t="shared" si="9"/>
        <v>941561938</v>
      </c>
      <c r="Q20" s="10">
        <f t="shared" si="7"/>
        <v>0</v>
      </c>
    </row>
    <row r="21" spans="2:17" ht="16.5" x14ac:dyDescent="0.25">
      <c r="B21" s="20" t="s">
        <v>28</v>
      </c>
      <c r="C21" s="18">
        <v>941561938</v>
      </c>
      <c r="D21" s="19">
        <v>84249401</v>
      </c>
      <c r="E21" s="19">
        <v>63917309</v>
      </c>
      <c r="F21" s="19">
        <v>58264104</v>
      </c>
      <c r="G21" s="19">
        <v>63227906</v>
      </c>
      <c r="H21" s="19">
        <v>82914707</v>
      </c>
      <c r="I21" s="19">
        <v>162912249</v>
      </c>
      <c r="J21" s="19">
        <v>72101246</v>
      </c>
      <c r="K21" s="19">
        <v>97350672</v>
      </c>
      <c r="L21" s="19">
        <v>63434121</v>
      </c>
      <c r="M21" s="19">
        <v>59950571</v>
      </c>
      <c r="N21" s="19">
        <v>38456687</v>
      </c>
      <c r="O21" s="19">
        <v>94782965</v>
      </c>
      <c r="P21" s="59">
        <f t="shared" si="9"/>
        <v>941561938</v>
      </c>
      <c r="Q21" s="10">
        <f t="shared" si="7"/>
        <v>0</v>
      </c>
    </row>
    <row r="22" spans="2:17" x14ac:dyDescent="0.25">
      <c r="B22" s="14" t="s">
        <v>29</v>
      </c>
      <c r="C22" s="15">
        <v>350000000</v>
      </c>
      <c r="D22" s="16">
        <f>+D23+D24+D25+D26</f>
        <v>142764214</v>
      </c>
      <c r="E22" s="16">
        <f t="shared" ref="E22:O22" si="12">+E23+E24+E25+E26</f>
        <v>1112131</v>
      </c>
      <c r="F22" s="16">
        <f t="shared" si="12"/>
        <v>1132854</v>
      </c>
      <c r="G22" s="16">
        <f t="shared" si="12"/>
        <v>1096835</v>
      </c>
      <c r="H22" s="16">
        <f t="shared" si="12"/>
        <v>1137749</v>
      </c>
      <c r="I22" s="16">
        <f t="shared" si="12"/>
        <v>9205658</v>
      </c>
      <c r="J22" s="16">
        <f t="shared" si="12"/>
        <v>1084108</v>
      </c>
      <c r="K22" s="16">
        <f t="shared" si="12"/>
        <v>1112131</v>
      </c>
      <c r="L22" s="16">
        <f t="shared" si="12"/>
        <v>1132854</v>
      </c>
      <c r="M22" s="16">
        <f t="shared" si="12"/>
        <v>1096835</v>
      </c>
      <c r="N22" s="16">
        <f t="shared" si="12"/>
        <v>1112131</v>
      </c>
      <c r="O22" s="16">
        <f t="shared" si="12"/>
        <v>188012500</v>
      </c>
      <c r="P22" s="59">
        <f t="shared" si="9"/>
        <v>350000000</v>
      </c>
      <c r="Q22" s="10">
        <f t="shared" si="7"/>
        <v>0</v>
      </c>
    </row>
    <row r="23" spans="2:17" ht="28.5" x14ac:dyDescent="0.25">
      <c r="B23" s="17" t="s">
        <v>30</v>
      </c>
      <c r="C23" s="18">
        <v>5296913</v>
      </c>
      <c r="D23" s="19">
        <v>441409</v>
      </c>
      <c r="E23" s="19">
        <v>441409</v>
      </c>
      <c r="F23" s="19">
        <v>441409</v>
      </c>
      <c r="G23" s="19">
        <v>441409</v>
      </c>
      <c r="H23" s="19">
        <v>441409</v>
      </c>
      <c r="I23" s="19">
        <v>441409</v>
      </c>
      <c r="J23" s="19">
        <v>441409</v>
      </c>
      <c r="K23" s="19">
        <v>441409</v>
      </c>
      <c r="L23" s="19">
        <v>441409</v>
      </c>
      <c r="M23" s="19">
        <v>441409</v>
      </c>
      <c r="N23" s="19">
        <v>441409</v>
      </c>
      <c r="O23" s="19">
        <v>441414</v>
      </c>
      <c r="P23" s="59">
        <f t="shared" si="9"/>
        <v>5296913</v>
      </c>
      <c r="Q23" s="10">
        <f t="shared" si="7"/>
        <v>0</v>
      </c>
    </row>
    <row r="24" spans="2:17" ht="28.5" x14ac:dyDescent="0.25">
      <c r="B24" s="17" t="s">
        <v>31</v>
      </c>
      <c r="C24" s="18">
        <v>340840195</v>
      </c>
      <c r="D24" s="19">
        <v>142000897</v>
      </c>
      <c r="E24" s="19">
        <v>348814</v>
      </c>
      <c r="F24" s="19">
        <v>369537</v>
      </c>
      <c r="G24" s="19">
        <v>333518</v>
      </c>
      <c r="H24" s="19">
        <v>374432</v>
      </c>
      <c r="I24" s="19">
        <f>150000000-141557659</f>
        <v>8442341</v>
      </c>
      <c r="J24" s="19">
        <v>320791</v>
      </c>
      <c r="K24" s="19">
        <v>348814</v>
      </c>
      <c r="L24" s="19">
        <v>369537</v>
      </c>
      <c r="M24" s="19">
        <v>333518</v>
      </c>
      <c r="N24" s="19">
        <v>348814</v>
      </c>
      <c r="O24" s="19">
        <v>187249182</v>
      </c>
      <c r="P24" s="59">
        <f t="shared" si="9"/>
        <v>340840195</v>
      </c>
      <c r="Q24" s="10">
        <f t="shared" si="7"/>
        <v>0</v>
      </c>
    </row>
    <row r="25" spans="2:17" ht="28.5" x14ac:dyDescent="0.25">
      <c r="B25" s="17" t="s">
        <v>32</v>
      </c>
      <c r="C25" s="18">
        <v>2154333</v>
      </c>
      <c r="D25" s="19">
        <v>179528</v>
      </c>
      <c r="E25" s="19">
        <v>179528</v>
      </c>
      <c r="F25" s="19">
        <v>179528</v>
      </c>
      <c r="G25" s="19">
        <v>179528</v>
      </c>
      <c r="H25" s="19">
        <v>179528</v>
      </c>
      <c r="I25" s="19">
        <v>179528</v>
      </c>
      <c r="J25" s="19">
        <v>179528</v>
      </c>
      <c r="K25" s="19">
        <v>179528</v>
      </c>
      <c r="L25" s="19">
        <v>179528</v>
      </c>
      <c r="M25" s="19">
        <v>179528</v>
      </c>
      <c r="N25" s="19">
        <v>179528</v>
      </c>
      <c r="O25" s="19">
        <v>179525</v>
      </c>
      <c r="P25" s="59">
        <f t="shared" si="9"/>
        <v>2154333</v>
      </c>
      <c r="Q25" s="10">
        <f t="shared" si="7"/>
        <v>0</v>
      </c>
    </row>
    <row r="26" spans="2:17" ht="28.5" x14ac:dyDescent="0.25">
      <c r="B26" s="17" t="s">
        <v>33</v>
      </c>
      <c r="C26" s="18">
        <v>1708559</v>
      </c>
      <c r="D26" s="19">
        <v>142380</v>
      </c>
      <c r="E26" s="19">
        <v>142380</v>
      </c>
      <c r="F26" s="19">
        <v>142380</v>
      </c>
      <c r="G26" s="19">
        <v>142380</v>
      </c>
      <c r="H26" s="19">
        <v>142380</v>
      </c>
      <c r="I26" s="19">
        <v>142380</v>
      </c>
      <c r="J26" s="19">
        <v>142380</v>
      </c>
      <c r="K26" s="19">
        <v>142380</v>
      </c>
      <c r="L26" s="19">
        <v>142380</v>
      </c>
      <c r="M26" s="19">
        <v>142380</v>
      </c>
      <c r="N26" s="19">
        <v>142380</v>
      </c>
      <c r="O26" s="19">
        <v>142379</v>
      </c>
      <c r="P26" s="59">
        <f t="shared" si="9"/>
        <v>1708559</v>
      </c>
      <c r="Q26" s="10">
        <f t="shared" si="7"/>
        <v>0</v>
      </c>
    </row>
    <row r="27" spans="2:17" x14ac:dyDescent="0.25">
      <c r="B27" s="14" t="s">
        <v>34</v>
      </c>
      <c r="C27" s="15">
        <v>5186827</v>
      </c>
      <c r="D27" s="16">
        <f>+D28</f>
        <v>268324</v>
      </c>
      <c r="E27" s="16">
        <f t="shared" ref="E27:O27" si="13">+E28</f>
        <v>137866</v>
      </c>
      <c r="F27" s="16">
        <f t="shared" si="13"/>
        <v>288083</v>
      </c>
      <c r="G27" s="16">
        <f t="shared" si="13"/>
        <v>179177</v>
      </c>
      <c r="H27" s="16">
        <f t="shared" si="13"/>
        <v>326942</v>
      </c>
      <c r="I27" s="16">
        <f t="shared" si="13"/>
        <v>495656</v>
      </c>
      <c r="J27" s="16">
        <f t="shared" si="13"/>
        <v>544482</v>
      </c>
      <c r="K27" s="16">
        <f t="shared" si="13"/>
        <v>820895</v>
      </c>
      <c r="L27" s="16">
        <f t="shared" si="13"/>
        <v>431353</v>
      </c>
      <c r="M27" s="16">
        <f t="shared" si="13"/>
        <v>357397</v>
      </c>
      <c r="N27" s="16">
        <f t="shared" si="13"/>
        <v>345194</v>
      </c>
      <c r="O27" s="16">
        <f t="shared" si="13"/>
        <v>991458</v>
      </c>
      <c r="P27" s="59">
        <f t="shared" si="9"/>
        <v>5186827</v>
      </c>
      <c r="Q27" s="10">
        <f t="shared" si="7"/>
        <v>0</v>
      </c>
    </row>
    <row r="28" spans="2:17" ht="16.5" x14ac:dyDescent="0.25">
      <c r="B28" s="17" t="s">
        <v>35</v>
      </c>
      <c r="C28" s="18">
        <v>5186827</v>
      </c>
      <c r="D28" s="19">
        <v>268324</v>
      </c>
      <c r="E28" s="19">
        <v>137866</v>
      </c>
      <c r="F28" s="19">
        <v>288083</v>
      </c>
      <c r="G28" s="19">
        <v>179177</v>
      </c>
      <c r="H28" s="19">
        <v>326942</v>
      </c>
      <c r="I28" s="19">
        <v>495656</v>
      </c>
      <c r="J28" s="19">
        <v>544482</v>
      </c>
      <c r="K28" s="19">
        <v>820895</v>
      </c>
      <c r="L28" s="19">
        <v>431353</v>
      </c>
      <c r="M28" s="19">
        <v>357397</v>
      </c>
      <c r="N28" s="19">
        <v>345194</v>
      </c>
      <c r="O28" s="19">
        <v>991458</v>
      </c>
      <c r="P28" s="59">
        <f t="shared" si="9"/>
        <v>5186827</v>
      </c>
      <c r="Q28" s="10">
        <f t="shared" si="7"/>
        <v>0</v>
      </c>
    </row>
    <row r="29" spans="2:17" x14ac:dyDescent="0.25">
      <c r="B29" s="14" t="s">
        <v>36</v>
      </c>
      <c r="C29" s="15">
        <v>441500514</v>
      </c>
      <c r="D29" s="16">
        <f>+D30+D31</f>
        <v>148237574</v>
      </c>
      <c r="E29" s="16">
        <f t="shared" ref="E29:O29" si="14">+E30+E31</f>
        <v>48051139</v>
      </c>
      <c r="F29" s="16">
        <f t="shared" si="14"/>
        <v>36058469</v>
      </c>
      <c r="G29" s="16">
        <f t="shared" si="14"/>
        <v>17028208</v>
      </c>
      <c r="H29" s="16">
        <f t="shared" si="14"/>
        <v>19164767</v>
      </c>
      <c r="I29" s="16">
        <f t="shared" si="14"/>
        <v>42001376</v>
      </c>
      <c r="J29" s="16">
        <f t="shared" si="14"/>
        <v>17158360</v>
      </c>
      <c r="K29" s="16">
        <f t="shared" si="14"/>
        <v>26878856</v>
      </c>
      <c r="L29" s="16">
        <f t="shared" si="14"/>
        <v>14550592</v>
      </c>
      <c r="M29" s="16">
        <f t="shared" si="14"/>
        <v>14583270</v>
      </c>
      <c r="N29" s="16">
        <f t="shared" si="14"/>
        <v>17482311</v>
      </c>
      <c r="O29" s="16">
        <f t="shared" si="14"/>
        <v>40305592</v>
      </c>
      <c r="P29" s="59">
        <f t="shared" si="9"/>
        <v>441500514</v>
      </c>
      <c r="Q29" s="10">
        <f t="shared" si="7"/>
        <v>0</v>
      </c>
    </row>
    <row r="30" spans="2:17" ht="28.5" x14ac:dyDescent="0.25">
      <c r="B30" s="17" t="s">
        <v>37</v>
      </c>
      <c r="C30" s="24">
        <v>187205461</v>
      </c>
      <c r="D30" s="19">
        <v>93632839</v>
      </c>
      <c r="E30" s="19">
        <v>26900410</v>
      </c>
      <c r="F30" s="19">
        <v>18504100</v>
      </c>
      <c r="G30" s="19">
        <v>5554461</v>
      </c>
      <c r="H30" s="19">
        <v>5440357</v>
      </c>
      <c r="I30" s="19">
        <v>4897716</v>
      </c>
      <c r="J30" s="19">
        <v>4488266</v>
      </c>
      <c r="K30" s="19">
        <v>8409815</v>
      </c>
      <c r="L30" s="19">
        <v>3324490</v>
      </c>
      <c r="M30" s="19">
        <v>3280510</v>
      </c>
      <c r="N30" s="19">
        <v>6980653</v>
      </c>
      <c r="O30" s="19">
        <v>5791844</v>
      </c>
      <c r="P30" s="59">
        <f t="shared" si="9"/>
        <v>187205461</v>
      </c>
      <c r="Q30" s="10">
        <f t="shared" si="7"/>
        <v>0</v>
      </c>
    </row>
    <row r="31" spans="2:17" ht="28.5" x14ac:dyDescent="0.25">
      <c r="B31" s="17" t="s">
        <v>38</v>
      </c>
      <c r="C31" s="24">
        <v>254295053</v>
      </c>
      <c r="D31" s="19">
        <v>54604735</v>
      </c>
      <c r="E31" s="19">
        <v>21150729</v>
      </c>
      <c r="F31" s="19">
        <v>17554369</v>
      </c>
      <c r="G31" s="19">
        <v>11473747</v>
      </c>
      <c r="H31" s="19">
        <v>13724410</v>
      </c>
      <c r="I31" s="19">
        <v>37103660</v>
      </c>
      <c r="J31" s="19">
        <v>12670094</v>
      </c>
      <c r="K31" s="19">
        <v>18469041</v>
      </c>
      <c r="L31" s="19">
        <v>11226102</v>
      </c>
      <c r="M31" s="19">
        <v>11302760</v>
      </c>
      <c r="N31" s="19">
        <v>10501658</v>
      </c>
      <c r="O31" s="19">
        <v>34513748</v>
      </c>
      <c r="P31" s="59">
        <f t="shared" si="9"/>
        <v>254295053</v>
      </c>
      <c r="Q31" s="10">
        <f t="shared" si="7"/>
        <v>0</v>
      </c>
    </row>
    <row r="32" spans="2:17" x14ac:dyDescent="0.25">
      <c r="B32" s="25" t="s">
        <v>39</v>
      </c>
      <c r="C32" s="12">
        <v>9000000</v>
      </c>
      <c r="D32" s="13">
        <f>+D33</f>
        <v>750000</v>
      </c>
      <c r="E32" s="13">
        <f t="shared" ref="E32:O32" si="15">+E33</f>
        <v>750000</v>
      </c>
      <c r="F32" s="13">
        <f t="shared" si="15"/>
        <v>750000</v>
      </c>
      <c r="G32" s="13">
        <f t="shared" si="15"/>
        <v>750000</v>
      </c>
      <c r="H32" s="13">
        <f t="shared" si="15"/>
        <v>750000</v>
      </c>
      <c r="I32" s="13">
        <f t="shared" si="15"/>
        <v>750000</v>
      </c>
      <c r="J32" s="13">
        <f t="shared" si="15"/>
        <v>750000</v>
      </c>
      <c r="K32" s="13">
        <f t="shared" si="15"/>
        <v>750000</v>
      </c>
      <c r="L32" s="13">
        <f t="shared" si="15"/>
        <v>750000</v>
      </c>
      <c r="M32" s="13">
        <f t="shared" si="15"/>
        <v>750000</v>
      </c>
      <c r="N32" s="13">
        <f t="shared" si="15"/>
        <v>750000</v>
      </c>
      <c r="O32" s="13">
        <f t="shared" si="15"/>
        <v>750000</v>
      </c>
      <c r="P32" s="59">
        <f t="shared" si="9"/>
        <v>9000000</v>
      </c>
      <c r="Q32" s="10">
        <f t="shared" si="7"/>
        <v>0</v>
      </c>
    </row>
    <row r="33" spans="2:17" ht="28.5" x14ac:dyDescent="0.25">
      <c r="B33" s="14" t="s">
        <v>40</v>
      </c>
      <c r="C33" s="18">
        <v>9000000</v>
      </c>
      <c r="D33" s="19">
        <v>750000</v>
      </c>
      <c r="E33" s="19">
        <v>750000</v>
      </c>
      <c r="F33" s="19">
        <v>750000</v>
      </c>
      <c r="G33" s="19">
        <v>750000</v>
      </c>
      <c r="H33" s="19">
        <v>750000</v>
      </c>
      <c r="I33" s="19">
        <v>750000</v>
      </c>
      <c r="J33" s="19">
        <v>750000</v>
      </c>
      <c r="K33" s="19">
        <v>750000</v>
      </c>
      <c r="L33" s="19">
        <v>750000</v>
      </c>
      <c r="M33" s="19">
        <v>750000</v>
      </c>
      <c r="N33" s="19">
        <v>750000</v>
      </c>
      <c r="O33" s="19">
        <v>750000</v>
      </c>
      <c r="P33" s="59">
        <f t="shared" si="9"/>
        <v>9000000</v>
      </c>
      <c r="Q33" s="10">
        <f t="shared" si="7"/>
        <v>0</v>
      </c>
    </row>
    <row r="34" spans="2:17" x14ac:dyDescent="0.25">
      <c r="B34" s="11" t="s">
        <v>41</v>
      </c>
      <c r="C34" s="12">
        <v>946971503</v>
      </c>
      <c r="D34" s="13">
        <f>+D35+D52+D54</f>
        <v>353423768</v>
      </c>
      <c r="E34" s="13">
        <f t="shared" ref="E34:O34" si="16">+E35+E52+E54</f>
        <v>111550769</v>
      </c>
      <c r="F34" s="13">
        <f t="shared" si="16"/>
        <v>89700388</v>
      </c>
      <c r="G34" s="13">
        <f t="shared" si="16"/>
        <v>38013197</v>
      </c>
      <c r="H34" s="13">
        <f t="shared" si="16"/>
        <v>41334064</v>
      </c>
      <c r="I34" s="13">
        <f t="shared" si="16"/>
        <v>44443950</v>
      </c>
      <c r="J34" s="13">
        <f t="shared" si="16"/>
        <v>38430945</v>
      </c>
      <c r="K34" s="13">
        <f t="shared" si="16"/>
        <v>53353389</v>
      </c>
      <c r="L34" s="13">
        <f t="shared" si="16"/>
        <v>38886995</v>
      </c>
      <c r="M34" s="13">
        <f t="shared" si="16"/>
        <v>38206533</v>
      </c>
      <c r="N34" s="13">
        <f t="shared" si="16"/>
        <v>50828876</v>
      </c>
      <c r="O34" s="13">
        <f t="shared" si="16"/>
        <v>48798629</v>
      </c>
      <c r="P34" s="59">
        <f t="shared" si="9"/>
        <v>946971503</v>
      </c>
      <c r="Q34" s="10">
        <f t="shared" si="7"/>
        <v>0</v>
      </c>
    </row>
    <row r="35" spans="2:17" ht="28.5" x14ac:dyDescent="0.25">
      <c r="B35" s="14" t="s">
        <v>42</v>
      </c>
      <c r="C35" s="15">
        <v>940112506</v>
      </c>
      <c r="D35" s="26">
        <f>+D36+D37+D38+D44+D45+D46+D47+D48+D49+D50+D51</f>
        <v>352726462</v>
      </c>
      <c r="E35" s="26">
        <f t="shared" ref="E35:O35" si="17">+E36+E37+E38+E44+E45+E46+E47+E48+E49+E50+E51</f>
        <v>110959205</v>
      </c>
      <c r="F35" s="26">
        <f t="shared" si="17"/>
        <v>88931464</v>
      </c>
      <c r="G35" s="26">
        <f t="shared" si="17"/>
        <v>37606590</v>
      </c>
      <c r="H35" s="26">
        <f t="shared" si="17"/>
        <v>40963159</v>
      </c>
      <c r="I35" s="26">
        <f t="shared" si="17"/>
        <v>43830939</v>
      </c>
      <c r="J35" s="26">
        <f t="shared" si="17"/>
        <v>37918676</v>
      </c>
      <c r="K35" s="26">
        <f t="shared" si="17"/>
        <v>52588710</v>
      </c>
      <c r="L35" s="26">
        <f t="shared" si="17"/>
        <v>38408751</v>
      </c>
      <c r="M35" s="26">
        <f t="shared" si="17"/>
        <v>37462059</v>
      </c>
      <c r="N35" s="26">
        <f t="shared" si="17"/>
        <v>50437547</v>
      </c>
      <c r="O35" s="26">
        <f t="shared" si="17"/>
        <v>48278944</v>
      </c>
      <c r="P35" s="59">
        <f t="shared" si="9"/>
        <v>940112506</v>
      </c>
      <c r="Q35" s="10">
        <f t="shared" si="7"/>
        <v>0</v>
      </c>
    </row>
    <row r="36" spans="2:17" ht="16.5" x14ac:dyDescent="0.25">
      <c r="B36" s="17" t="s">
        <v>43</v>
      </c>
      <c r="C36" s="18">
        <v>1078679</v>
      </c>
      <c r="D36" s="19">
        <v>54547</v>
      </c>
      <c r="E36" s="19">
        <v>81902</v>
      </c>
      <c r="F36" s="19">
        <v>110649</v>
      </c>
      <c r="G36" s="19">
        <v>82870</v>
      </c>
      <c r="H36" s="19">
        <v>94814</v>
      </c>
      <c r="I36" s="19">
        <v>140460</v>
      </c>
      <c r="J36" s="19">
        <v>101394</v>
      </c>
      <c r="K36" s="19">
        <v>104273</v>
      </c>
      <c r="L36" s="19">
        <v>106103</v>
      </c>
      <c r="M36" s="19">
        <v>105507</v>
      </c>
      <c r="N36" s="19">
        <v>47236</v>
      </c>
      <c r="O36" s="19">
        <v>48924</v>
      </c>
      <c r="P36" s="59">
        <f t="shared" si="9"/>
        <v>1078679</v>
      </c>
      <c r="Q36" s="10">
        <f t="shared" si="7"/>
        <v>0</v>
      </c>
    </row>
    <row r="37" spans="2:17" ht="16.5" x14ac:dyDescent="0.25">
      <c r="B37" s="17" t="s">
        <v>44</v>
      </c>
      <c r="C37" s="18">
        <v>23454364</v>
      </c>
      <c r="D37" s="19">
        <v>2430911</v>
      </c>
      <c r="E37" s="19">
        <v>2706485</v>
      </c>
      <c r="F37" s="19">
        <v>2550143</v>
      </c>
      <c r="G37" s="19">
        <v>1469271</v>
      </c>
      <c r="H37" s="19">
        <v>1619965</v>
      </c>
      <c r="I37" s="19">
        <v>2312942</v>
      </c>
      <c r="J37" s="19">
        <v>2070662</v>
      </c>
      <c r="K37" s="19">
        <v>2235430</v>
      </c>
      <c r="L37" s="19">
        <v>1803105</v>
      </c>
      <c r="M37" s="19">
        <v>1843979</v>
      </c>
      <c r="N37" s="19">
        <v>1229423</v>
      </c>
      <c r="O37" s="19">
        <v>1182048</v>
      </c>
      <c r="P37" s="59">
        <f t="shared" si="9"/>
        <v>23454364</v>
      </c>
      <c r="Q37" s="10">
        <f t="shared" si="7"/>
        <v>0</v>
      </c>
    </row>
    <row r="38" spans="2:17" ht="16.5" x14ac:dyDescent="0.25">
      <c r="B38" s="20" t="s">
        <v>45</v>
      </c>
      <c r="C38" s="18">
        <v>823569659</v>
      </c>
      <c r="D38" s="19">
        <f>+D39+D40+D41+D42+D43</f>
        <v>335765024</v>
      </c>
      <c r="E38" s="19">
        <f t="shared" ref="E38:O38" si="18">+E39+E40+E41+E42+E43</f>
        <v>100065842</v>
      </c>
      <c r="F38" s="19">
        <f t="shared" si="18"/>
        <v>79500916</v>
      </c>
      <c r="G38" s="19">
        <f t="shared" si="18"/>
        <v>30998431</v>
      </c>
      <c r="H38" s="19">
        <f t="shared" si="18"/>
        <v>33741774</v>
      </c>
      <c r="I38" s="19">
        <f t="shared" si="18"/>
        <v>35159841</v>
      </c>
      <c r="J38" s="19">
        <f t="shared" si="18"/>
        <v>28972098</v>
      </c>
      <c r="K38" s="19">
        <f t="shared" si="18"/>
        <v>34596279</v>
      </c>
      <c r="L38" s="19">
        <f t="shared" si="18"/>
        <v>28715840</v>
      </c>
      <c r="M38" s="19">
        <f t="shared" si="18"/>
        <v>30205624</v>
      </c>
      <c r="N38" s="19">
        <f t="shared" si="18"/>
        <v>45288801</v>
      </c>
      <c r="O38" s="19">
        <f t="shared" si="18"/>
        <v>40559189</v>
      </c>
      <c r="P38" s="59">
        <f t="shared" si="9"/>
        <v>823569659</v>
      </c>
      <c r="Q38" s="10">
        <f t="shared" si="7"/>
        <v>0</v>
      </c>
    </row>
    <row r="39" spans="2:17" x14ac:dyDescent="0.25">
      <c r="B39" s="27" t="s">
        <v>46</v>
      </c>
      <c r="C39" s="28">
        <v>45693951</v>
      </c>
      <c r="D39" s="29">
        <v>14670657</v>
      </c>
      <c r="E39" s="29">
        <v>4672291</v>
      </c>
      <c r="F39" s="29">
        <v>4249222</v>
      </c>
      <c r="G39" s="29">
        <v>1592984</v>
      </c>
      <c r="H39" s="29">
        <v>2029453</v>
      </c>
      <c r="I39" s="29">
        <v>2435166</v>
      </c>
      <c r="J39" s="29">
        <v>2566100</v>
      </c>
      <c r="K39" s="29">
        <v>3684946</v>
      </c>
      <c r="L39" s="29">
        <v>2263540</v>
      </c>
      <c r="M39" s="29">
        <v>2411724</v>
      </c>
      <c r="N39" s="29">
        <v>2233764</v>
      </c>
      <c r="O39" s="29">
        <v>2884104</v>
      </c>
      <c r="P39" s="59">
        <f t="shared" si="9"/>
        <v>45693951</v>
      </c>
      <c r="Q39" s="10">
        <f t="shared" si="7"/>
        <v>0</v>
      </c>
    </row>
    <row r="40" spans="2:17" x14ac:dyDescent="0.25">
      <c r="B40" s="27" t="s">
        <v>47</v>
      </c>
      <c r="C40" s="28">
        <v>615846310</v>
      </c>
      <c r="D40" s="29">
        <f>289568948+20000000</f>
        <v>309568948</v>
      </c>
      <c r="E40" s="29">
        <v>83184291</v>
      </c>
      <c r="F40" s="29">
        <v>60997782</v>
      </c>
      <c r="G40" s="29">
        <v>19924903</v>
      </c>
      <c r="H40" s="29">
        <v>19630869</v>
      </c>
      <c r="I40" s="29">
        <v>18057272</v>
      </c>
      <c r="J40" s="29">
        <v>16809927</v>
      </c>
      <c r="K40" s="29">
        <f>30402495-20000000+2000000</f>
        <v>12402495</v>
      </c>
      <c r="L40" s="29">
        <v>12583847</v>
      </c>
      <c r="M40" s="29">
        <v>12467940</v>
      </c>
      <c r="N40" s="29">
        <v>27436875</v>
      </c>
      <c r="O40" s="29">
        <f>24781161-2000000</f>
        <v>22781161</v>
      </c>
      <c r="P40" s="59">
        <f t="shared" si="9"/>
        <v>615846310</v>
      </c>
      <c r="Q40" s="10">
        <f t="shared" si="7"/>
        <v>0</v>
      </c>
    </row>
    <row r="41" spans="2:17" x14ac:dyDescent="0.25">
      <c r="B41" s="27" t="s">
        <v>48</v>
      </c>
      <c r="C41" s="28">
        <v>53011495</v>
      </c>
      <c r="D41" s="29">
        <v>3468478</v>
      </c>
      <c r="E41" s="29">
        <v>4068251</v>
      </c>
      <c r="F41" s="29">
        <v>4923573</v>
      </c>
      <c r="G41" s="29">
        <v>3036305</v>
      </c>
      <c r="H41" s="29">
        <v>3735688</v>
      </c>
      <c r="I41" s="29">
        <v>4473642</v>
      </c>
      <c r="J41" s="29">
        <v>3245859</v>
      </c>
      <c r="K41" s="29">
        <v>6023875</v>
      </c>
      <c r="L41" s="29">
        <v>4440905</v>
      </c>
      <c r="M41" s="29">
        <v>5116451</v>
      </c>
      <c r="N41" s="29">
        <v>5380970</v>
      </c>
      <c r="O41" s="29">
        <v>5097498</v>
      </c>
      <c r="P41" s="59">
        <f t="shared" si="9"/>
        <v>53011495</v>
      </c>
      <c r="Q41" s="10">
        <f t="shared" si="7"/>
        <v>0</v>
      </c>
    </row>
    <row r="42" spans="2:17" x14ac:dyDescent="0.25">
      <c r="B42" s="27" t="s">
        <v>49</v>
      </c>
      <c r="C42" s="28">
        <v>108611198</v>
      </c>
      <c r="D42" s="29">
        <v>8047051</v>
      </c>
      <c r="E42" s="29">
        <v>8125624</v>
      </c>
      <c r="F42" s="29">
        <v>9293661</v>
      </c>
      <c r="G42" s="29">
        <v>6366343</v>
      </c>
      <c r="H42" s="29">
        <v>8283341</v>
      </c>
      <c r="I42" s="29">
        <v>10172294</v>
      </c>
      <c r="J42" s="29">
        <v>6336119</v>
      </c>
      <c r="K42" s="29">
        <v>12461482</v>
      </c>
      <c r="L42" s="29">
        <v>9396363</v>
      </c>
      <c r="M42" s="29">
        <v>10160632</v>
      </c>
      <c r="N42" s="29">
        <v>10232068</v>
      </c>
      <c r="O42" s="29">
        <v>9736220</v>
      </c>
      <c r="P42" s="59">
        <f t="shared" si="9"/>
        <v>108611198</v>
      </c>
      <c r="Q42" s="10">
        <f t="shared" si="7"/>
        <v>0</v>
      </c>
    </row>
    <row r="43" spans="2:17" x14ac:dyDescent="0.25">
      <c r="B43" s="27" t="s">
        <v>50</v>
      </c>
      <c r="C43" s="28">
        <v>406705</v>
      </c>
      <c r="D43" s="29">
        <v>9890</v>
      </c>
      <c r="E43" s="29">
        <v>15385</v>
      </c>
      <c r="F43" s="29">
        <v>36678</v>
      </c>
      <c r="G43" s="29">
        <v>77896</v>
      </c>
      <c r="H43" s="29">
        <v>62423</v>
      </c>
      <c r="I43" s="29">
        <v>21467</v>
      </c>
      <c r="J43" s="29">
        <v>14093</v>
      </c>
      <c r="K43" s="29">
        <v>23481</v>
      </c>
      <c r="L43" s="29">
        <v>31185</v>
      </c>
      <c r="M43" s="29">
        <v>48877</v>
      </c>
      <c r="N43" s="29">
        <v>5124</v>
      </c>
      <c r="O43" s="29">
        <v>60206</v>
      </c>
      <c r="P43" s="59">
        <f t="shared" si="9"/>
        <v>406705</v>
      </c>
      <c r="Q43" s="10">
        <f t="shared" si="7"/>
        <v>0</v>
      </c>
    </row>
    <row r="44" spans="2:17" ht="16.5" x14ac:dyDescent="0.25">
      <c r="B44" s="17" t="s">
        <v>51</v>
      </c>
      <c r="C44" s="24">
        <v>1437021</v>
      </c>
      <c r="D44" s="19">
        <v>104323</v>
      </c>
      <c r="E44" s="19">
        <v>254520</v>
      </c>
      <c r="F44" s="19">
        <v>320642</v>
      </c>
      <c r="G44" s="19">
        <v>19185</v>
      </c>
      <c r="H44" s="19">
        <v>49870</v>
      </c>
      <c r="I44" s="19">
        <v>0</v>
      </c>
      <c r="J44" s="19">
        <v>153820</v>
      </c>
      <c r="K44" s="19">
        <v>153630</v>
      </c>
      <c r="L44" s="19">
        <v>69770</v>
      </c>
      <c r="M44" s="19">
        <v>145083</v>
      </c>
      <c r="N44" s="19">
        <v>18697</v>
      </c>
      <c r="O44" s="19">
        <v>147481</v>
      </c>
      <c r="P44" s="59">
        <f t="shared" si="9"/>
        <v>1437021</v>
      </c>
      <c r="Q44" s="10">
        <f t="shared" si="7"/>
        <v>0</v>
      </c>
    </row>
    <row r="45" spans="2:17" ht="28.5" x14ac:dyDescent="0.25">
      <c r="B45" s="17" t="s">
        <v>52</v>
      </c>
      <c r="C45" s="24">
        <v>9828459</v>
      </c>
      <c r="D45" s="19">
        <v>562752</v>
      </c>
      <c r="E45" s="19">
        <v>1068604</v>
      </c>
      <c r="F45" s="19">
        <v>1210220</v>
      </c>
      <c r="G45" s="19">
        <v>629729</v>
      </c>
      <c r="H45" s="19">
        <v>531237</v>
      </c>
      <c r="I45" s="19">
        <v>868750</v>
      </c>
      <c r="J45" s="19">
        <v>918941</v>
      </c>
      <c r="K45" s="19">
        <v>1160476</v>
      </c>
      <c r="L45" s="19">
        <v>1008695</v>
      </c>
      <c r="M45" s="19">
        <v>686780</v>
      </c>
      <c r="N45" s="19">
        <v>297669</v>
      </c>
      <c r="O45" s="19">
        <v>884606</v>
      </c>
      <c r="P45" s="59">
        <f t="shared" si="9"/>
        <v>9828459</v>
      </c>
      <c r="Q45" s="10">
        <f t="shared" si="7"/>
        <v>0</v>
      </c>
    </row>
    <row r="46" spans="2:17" ht="16.5" x14ac:dyDescent="0.25">
      <c r="B46" s="17" t="s">
        <v>53</v>
      </c>
      <c r="C46" s="24">
        <v>1273329</v>
      </c>
      <c r="D46" s="19">
        <v>79499</v>
      </c>
      <c r="E46" s="19">
        <v>92152</v>
      </c>
      <c r="F46" s="19">
        <v>121738</v>
      </c>
      <c r="G46" s="19">
        <v>87726</v>
      </c>
      <c r="H46" s="19">
        <v>119790</v>
      </c>
      <c r="I46" s="19">
        <v>141556</v>
      </c>
      <c r="J46" s="19">
        <v>105206</v>
      </c>
      <c r="K46" s="19">
        <v>115891</v>
      </c>
      <c r="L46" s="19">
        <v>102904</v>
      </c>
      <c r="M46" s="19">
        <v>119907</v>
      </c>
      <c r="N46" s="19">
        <v>91116</v>
      </c>
      <c r="O46" s="19">
        <v>95844</v>
      </c>
      <c r="P46" s="59">
        <f t="shared" si="9"/>
        <v>1273329</v>
      </c>
      <c r="Q46" s="10">
        <f t="shared" si="7"/>
        <v>0</v>
      </c>
    </row>
    <row r="47" spans="2:17" ht="16.5" x14ac:dyDescent="0.25">
      <c r="B47" s="17" t="s">
        <v>54</v>
      </c>
      <c r="C47" s="24">
        <v>3740053</v>
      </c>
      <c r="D47" s="19">
        <v>9090</v>
      </c>
      <c r="E47" s="19">
        <v>18175</v>
      </c>
      <c r="F47" s="19">
        <v>121509</v>
      </c>
      <c r="G47" s="19">
        <v>184888</v>
      </c>
      <c r="H47" s="19">
        <v>266471</v>
      </c>
      <c r="I47" s="19">
        <v>174861</v>
      </c>
      <c r="J47" s="19">
        <v>725822</v>
      </c>
      <c r="K47" s="19">
        <v>281809</v>
      </c>
      <c r="L47" s="19">
        <v>860258</v>
      </c>
      <c r="M47" s="19">
        <v>151231</v>
      </c>
      <c r="N47" s="19">
        <v>80802</v>
      </c>
      <c r="O47" s="19">
        <v>865137</v>
      </c>
      <c r="P47" s="59">
        <f t="shared" si="9"/>
        <v>3740053</v>
      </c>
      <c r="Q47" s="10">
        <f t="shared" si="7"/>
        <v>0</v>
      </c>
    </row>
    <row r="48" spans="2:17" ht="16.5" x14ac:dyDescent="0.25">
      <c r="B48" s="17" t="s">
        <v>55</v>
      </c>
      <c r="C48" s="24">
        <v>1272545</v>
      </c>
      <c r="D48" s="19">
        <v>94831</v>
      </c>
      <c r="E48" s="19">
        <v>150736</v>
      </c>
      <c r="F48" s="19">
        <v>105014</v>
      </c>
      <c r="G48" s="19">
        <v>68493</v>
      </c>
      <c r="H48" s="19">
        <v>80344</v>
      </c>
      <c r="I48" s="19">
        <v>123549</v>
      </c>
      <c r="J48" s="19">
        <v>100531</v>
      </c>
      <c r="K48" s="19">
        <v>98393</v>
      </c>
      <c r="L48" s="19">
        <v>107067</v>
      </c>
      <c r="M48" s="19">
        <v>120262</v>
      </c>
      <c r="N48" s="19">
        <v>76668</v>
      </c>
      <c r="O48" s="19">
        <v>146657</v>
      </c>
      <c r="P48" s="59">
        <f t="shared" si="9"/>
        <v>1272545</v>
      </c>
      <c r="Q48" s="10">
        <f t="shared" si="7"/>
        <v>0</v>
      </c>
    </row>
    <row r="49" spans="2:17" ht="16.5" x14ac:dyDescent="0.25">
      <c r="B49" s="17" t="s">
        <v>56</v>
      </c>
      <c r="C49" s="24">
        <v>45039659</v>
      </c>
      <c r="D49" s="19">
        <v>5258517</v>
      </c>
      <c r="E49" s="19">
        <v>3990601</v>
      </c>
      <c r="F49" s="19">
        <v>4313881</v>
      </c>
      <c r="G49" s="19">
        <v>2997101</v>
      </c>
      <c r="H49" s="19">
        <v>3037221</v>
      </c>
      <c r="I49" s="19">
        <v>4303164</v>
      </c>
      <c r="J49" s="19">
        <v>3928246</v>
      </c>
      <c r="K49" s="19">
        <v>4092006</v>
      </c>
      <c r="L49" s="19">
        <v>3309104</v>
      </c>
      <c r="M49" s="19">
        <v>3691116</v>
      </c>
      <c r="N49" s="19">
        <v>2596205</v>
      </c>
      <c r="O49" s="19">
        <v>3522497</v>
      </c>
      <c r="P49" s="59">
        <f t="shared" si="9"/>
        <v>45039659</v>
      </c>
      <c r="Q49" s="10">
        <f t="shared" si="7"/>
        <v>0</v>
      </c>
    </row>
    <row r="50" spans="2:17" ht="16.5" x14ac:dyDescent="0.25">
      <c r="B50" s="17" t="s">
        <v>57</v>
      </c>
      <c r="C50" s="24">
        <v>397861</v>
      </c>
      <c r="D50" s="19">
        <v>11314</v>
      </c>
      <c r="E50" s="19">
        <v>35765</v>
      </c>
      <c r="F50" s="19">
        <v>35084</v>
      </c>
      <c r="G50" s="19">
        <v>28570</v>
      </c>
      <c r="H50" s="19">
        <v>46196</v>
      </c>
      <c r="I50" s="19">
        <v>37519</v>
      </c>
      <c r="J50" s="19">
        <v>25284</v>
      </c>
      <c r="K50" s="19">
        <v>33385</v>
      </c>
      <c r="L50" s="19">
        <v>19586</v>
      </c>
      <c r="M50" s="19">
        <v>11324</v>
      </c>
      <c r="N50" s="19">
        <v>68473</v>
      </c>
      <c r="O50" s="19">
        <v>45361</v>
      </c>
      <c r="P50" s="59">
        <f t="shared" si="9"/>
        <v>397861</v>
      </c>
      <c r="Q50" s="10">
        <f t="shared" si="7"/>
        <v>0</v>
      </c>
    </row>
    <row r="51" spans="2:17" ht="16.5" x14ac:dyDescent="0.25">
      <c r="B51" s="17" t="s">
        <v>58</v>
      </c>
      <c r="C51" s="24">
        <v>29020877</v>
      </c>
      <c r="D51" s="19">
        <v>8355654</v>
      </c>
      <c r="E51" s="19">
        <v>2494423</v>
      </c>
      <c r="F51" s="19">
        <v>541668</v>
      </c>
      <c r="G51" s="19">
        <v>1040326</v>
      </c>
      <c r="H51" s="19">
        <v>1375477</v>
      </c>
      <c r="I51" s="19">
        <v>568297</v>
      </c>
      <c r="J51" s="19">
        <v>816672</v>
      </c>
      <c r="K51" s="19">
        <v>9717138</v>
      </c>
      <c r="L51" s="19">
        <v>2306319</v>
      </c>
      <c r="M51" s="19">
        <v>381246</v>
      </c>
      <c r="N51" s="19">
        <v>642457</v>
      </c>
      <c r="O51" s="19">
        <v>781200</v>
      </c>
      <c r="P51" s="59">
        <f t="shared" si="9"/>
        <v>29020877</v>
      </c>
      <c r="Q51" s="10">
        <f t="shared" si="7"/>
        <v>0</v>
      </c>
    </row>
    <row r="52" spans="2:17" x14ac:dyDescent="0.25">
      <c r="B52" s="14" t="s">
        <v>59</v>
      </c>
      <c r="C52" s="15">
        <v>3805047</v>
      </c>
      <c r="D52" s="16">
        <f>+D53</f>
        <v>365703</v>
      </c>
      <c r="E52" s="16">
        <f t="shared" ref="E52:O52" si="19">+E53</f>
        <v>347329</v>
      </c>
      <c r="F52" s="16">
        <f t="shared" si="19"/>
        <v>456694</v>
      </c>
      <c r="G52" s="16">
        <f t="shared" si="19"/>
        <v>264955</v>
      </c>
      <c r="H52" s="16">
        <f t="shared" si="19"/>
        <v>194984</v>
      </c>
      <c r="I52" s="16">
        <f t="shared" si="19"/>
        <v>394207</v>
      </c>
      <c r="J52" s="16">
        <f t="shared" si="19"/>
        <v>258681</v>
      </c>
      <c r="K52" s="16">
        <f t="shared" si="19"/>
        <v>425887</v>
      </c>
      <c r="L52" s="16">
        <f t="shared" si="19"/>
        <v>234980</v>
      </c>
      <c r="M52" s="16">
        <f t="shared" si="19"/>
        <v>415433</v>
      </c>
      <c r="N52" s="16">
        <f t="shared" si="19"/>
        <v>189810</v>
      </c>
      <c r="O52" s="16">
        <f t="shared" si="19"/>
        <v>256384</v>
      </c>
      <c r="P52" s="59">
        <f t="shared" si="9"/>
        <v>3805047</v>
      </c>
      <c r="Q52" s="10">
        <f t="shared" si="7"/>
        <v>0</v>
      </c>
    </row>
    <row r="53" spans="2:17" ht="16.5" x14ac:dyDescent="0.25">
      <c r="B53" s="17" t="s">
        <v>60</v>
      </c>
      <c r="C53" s="24">
        <v>3805047</v>
      </c>
      <c r="D53" s="19">
        <v>365703</v>
      </c>
      <c r="E53" s="19">
        <v>347329</v>
      </c>
      <c r="F53" s="19">
        <v>456694</v>
      </c>
      <c r="G53" s="19">
        <v>264955</v>
      </c>
      <c r="H53" s="19">
        <v>194984</v>
      </c>
      <c r="I53" s="19">
        <v>394207</v>
      </c>
      <c r="J53" s="19">
        <v>258681</v>
      </c>
      <c r="K53" s="19">
        <v>425887</v>
      </c>
      <c r="L53" s="19">
        <v>234980</v>
      </c>
      <c r="M53" s="19">
        <v>415433</v>
      </c>
      <c r="N53" s="19">
        <v>189810</v>
      </c>
      <c r="O53" s="19">
        <v>256384</v>
      </c>
      <c r="P53" s="59">
        <f t="shared" si="9"/>
        <v>3805047</v>
      </c>
      <c r="Q53" s="10">
        <f t="shared" si="7"/>
        <v>0</v>
      </c>
    </row>
    <row r="54" spans="2:17" x14ac:dyDescent="0.25">
      <c r="B54" s="14" t="s">
        <v>61</v>
      </c>
      <c r="C54" s="15">
        <v>3053950</v>
      </c>
      <c r="D54" s="26">
        <f>+D55</f>
        <v>331603</v>
      </c>
      <c r="E54" s="26">
        <f t="shared" ref="E54:O54" si="20">+E55</f>
        <v>244235</v>
      </c>
      <c r="F54" s="26">
        <f t="shared" si="20"/>
        <v>312230</v>
      </c>
      <c r="G54" s="26">
        <f t="shared" si="20"/>
        <v>141652</v>
      </c>
      <c r="H54" s="26">
        <f t="shared" si="20"/>
        <v>175921</v>
      </c>
      <c r="I54" s="26">
        <f t="shared" si="20"/>
        <v>218804</v>
      </c>
      <c r="J54" s="26">
        <f t="shared" si="20"/>
        <v>253588</v>
      </c>
      <c r="K54" s="26">
        <f t="shared" si="20"/>
        <v>338792</v>
      </c>
      <c r="L54" s="26">
        <f t="shared" si="20"/>
        <v>243264</v>
      </c>
      <c r="M54" s="26">
        <f t="shared" si="20"/>
        <v>329041</v>
      </c>
      <c r="N54" s="26">
        <f t="shared" si="20"/>
        <v>201519</v>
      </c>
      <c r="O54" s="26">
        <f t="shared" si="20"/>
        <v>263301</v>
      </c>
      <c r="P54" s="59">
        <f t="shared" si="9"/>
        <v>3053950</v>
      </c>
      <c r="Q54" s="10">
        <f t="shared" si="7"/>
        <v>0</v>
      </c>
    </row>
    <row r="55" spans="2:17" ht="16.5" x14ac:dyDescent="0.25">
      <c r="B55" s="17" t="s">
        <v>62</v>
      </c>
      <c r="C55" s="24">
        <v>3053950</v>
      </c>
      <c r="D55" s="19">
        <v>331603</v>
      </c>
      <c r="E55" s="19">
        <v>244235</v>
      </c>
      <c r="F55" s="19">
        <v>312230</v>
      </c>
      <c r="G55" s="19">
        <v>141652</v>
      </c>
      <c r="H55" s="19">
        <v>175921</v>
      </c>
      <c r="I55" s="19">
        <v>218804</v>
      </c>
      <c r="J55" s="19">
        <v>253588</v>
      </c>
      <c r="K55" s="19">
        <v>338792</v>
      </c>
      <c r="L55" s="19">
        <v>243264</v>
      </c>
      <c r="M55" s="19">
        <v>329041</v>
      </c>
      <c r="N55" s="19">
        <v>201519</v>
      </c>
      <c r="O55" s="19">
        <v>263301</v>
      </c>
      <c r="P55" s="59">
        <f t="shared" si="9"/>
        <v>3053950</v>
      </c>
      <c r="Q55" s="10">
        <f t="shared" si="7"/>
        <v>0</v>
      </c>
    </row>
    <row r="56" spans="2:17" x14ac:dyDescent="0.25">
      <c r="B56" s="11" t="s">
        <v>63</v>
      </c>
      <c r="C56" s="12">
        <v>96824484</v>
      </c>
      <c r="D56" s="30">
        <f>+D57</f>
        <v>18342585</v>
      </c>
      <c r="E56" s="30">
        <f t="shared" ref="E56:O56" si="21">+E57</f>
        <v>13338420</v>
      </c>
      <c r="F56" s="30">
        <f t="shared" si="21"/>
        <v>13935566</v>
      </c>
      <c r="G56" s="30">
        <f t="shared" si="21"/>
        <v>11452830</v>
      </c>
      <c r="H56" s="30">
        <f t="shared" si="21"/>
        <v>7176343</v>
      </c>
      <c r="I56" s="30">
        <f t="shared" si="21"/>
        <v>6400312</v>
      </c>
      <c r="J56" s="30">
        <f t="shared" si="21"/>
        <v>4964180</v>
      </c>
      <c r="K56" s="30">
        <f t="shared" si="21"/>
        <v>4294032</v>
      </c>
      <c r="L56" s="30">
        <f t="shared" si="21"/>
        <v>3719563</v>
      </c>
      <c r="M56" s="30">
        <f t="shared" si="21"/>
        <v>4412011</v>
      </c>
      <c r="N56" s="30">
        <f t="shared" si="21"/>
        <v>4314329</v>
      </c>
      <c r="O56" s="30">
        <f t="shared" si="21"/>
        <v>4474313</v>
      </c>
      <c r="P56" s="59">
        <f t="shared" si="9"/>
        <v>96824484</v>
      </c>
      <c r="Q56" s="10">
        <f t="shared" si="7"/>
        <v>0</v>
      </c>
    </row>
    <row r="57" spans="2:17" x14ac:dyDescent="0.25">
      <c r="B57" s="14" t="s">
        <v>63</v>
      </c>
      <c r="C57" s="15">
        <v>96824484</v>
      </c>
      <c r="D57" s="16">
        <f>+D58+D59+D60+D61+D62</f>
        <v>18342585</v>
      </c>
      <c r="E57" s="16">
        <f t="shared" ref="E57:O57" si="22">+E58+E59+E60+E61+E62</f>
        <v>13338420</v>
      </c>
      <c r="F57" s="16">
        <f t="shared" si="22"/>
        <v>13935566</v>
      </c>
      <c r="G57" s="16">
        <f t="shared" si="22"/>
        <v>11452830</v>
      </c>
      <c r="H57" s="16">
        <f t="shared" si="22"/>
        <v>7176343</v>
      </c>
      <c r="I57" s="16">
        <f t="shared" si="22"/>
        <v>6400312</v>
      </c>
      <c r="J57" s="16">
        <f t="shared" si="22"/>
        <v>4964180</v>
      </c>
      <c r="K57" s="16">
        <f t="shared" si="22"/>
        <v>4294032</v>
      </c>
      <c r="L57" s="16">
        <f t="shared" si="22"/>
        <v>3719563</v>
      </c>
      <c r="M57" s="16">
        <f t="shared" si="22"/>
        <v>4412011</v>
      </c>
      <c r="N57" s="16">
        <f t="shared" si="22"/>
        <v>4314329</v>
      </c>
      <c r="O57" s="16">
        <f t="shared" si="22"/>
        <v>4474313</v>
      </c>
      <c r="P57" s="59">
        <f t="shared" si="9"/>
        <v>96824484</v>
      </c>
      <c r="Q57" s="10">
        <f t="shared" si="7"/>
        <v>0</v>
      </c>
    </row>
    <row r="58" spans="2:17" ht="16.5" x14ac:dyDescent="0.25">
      <c r="B58" s="17" t="s">
        <v>64</v>
      </c>
      <c r="C58" s="18">
        <v>3387043</v>
      </c>
      <c r="D58" s="19">
        <v>927783</v>
      </c>
      <c r="E58" s="19">
        <v>638640</v>
      </c>
      <c r="F58" s="19">
        <v>199591</v>
      </c>
      <c r="G58" s="19">
        <v>103143</v>
      </c>
      <c r="H58" s="19">
        <v>296164</v>
      </c>
      <c r="I58" s="19">
        <v>283542</v>
      </c>
      <c r="J58" s="19">
        <v>230014</v>
      </c>
      <c r="K58" s="19">
        <v>19621</v>
      </c>
      <c r="L58" s="19">
        <v>24756</v>
      </c>
      <c r="M58" s="19">
        <v>247747</v>
      </c>
      <c r="N58" s="19">
        <v>106534</v>
      </c>
      <c r="O58" s="19">
        <v>309508</v>
      </c>
      <c r="P58" s="59">
        <f t="shared" si="9"/>
        <v>3387043</v>
      </c>
      <c r="Q58" s="10">
        <f t="shared" si="7"/>
        <v>0</v>
      </c>
    </row>
    <row r="59" spans="2:17" ht="16.5" x14ac:dyDescent="0.25">
      <c r="B59" s="17" t="s">
        <v>65</v>
      </c>
      <c r="C59" s="18">
        <v>7473119</v>
      </c>
      <c r="D59" s="19">
        <v>1400105</v>
      </c>
      <c r="E59" s="19">
        <v>1019781</v>
      </c>
      <c r="F59" s="19">
        <v>1085979</v>
      </c>
      <c r="G59" s="19">
        <v>912303</v>
      </c>
      <c r="H59" s="19">
        <v>1246517</v>
      </c>
      <c r="I59" s="19">
        <v>490598</v>
      </c>
      <c r="J59" s="19">
        <v>376680</v>
      </c>
      <c r="K59" s="19">
        <v>340729</v>
      </c>
      <c r="L59" s="19">
        <v>296067</v>
      </c>
      <c r="M59" s="19">
        <v>88469</v>
      </c>
      <c r="N59" s="19">
        <v>43129</v>
      </c>
      <c r="O59" s="19">
        <v>172762</v>
      </c>
      <c r="P59" s="59">
        <f t="shared" si="9"/>
        <v>7473119</v>
      </c>
      <c r="Q59" s="10">
        <f t="shared" si="7"/>
        <v>0</v>
      </c>
    </row>
    <row r="60" spans="2:17" ht="16.5" x14ac:dyDescent="0.25">
      <c r="B60" s="17" t="s">
        <v>66</v>
      </c>
      <c r="C60" s="18">
        <v>488528</v>
      </c>
      <c r="D60" s="19">
        <v>619</v>
      </c>
      <c r="E60" s="19">
        <v>15976</v>
      </c>
      <c r="F60" s="19">
        <v>228821</v>
      </c>
      <c r="G60" s="19">
        <v>2674</v>
      </c>
      <c r="H60" s="19">
        <v>42681</v>
      </c>
      <c r="I60" s="19">
        <v>14823</v>
      </c>
      <c r="J60" s="19">
        <v>49108</v>
      </c>
      <c r="K60" s="19">
        <v>36505</v>
      </c>
      <c r="L60" s="19">
        <v>12394</v>
      </c>
      <c r="M60" s="19">
        <v>63912</v>
      </c>
      <c r="N60" s="19">
        <v>4980</v>
      </c>
      <c r="O60" s="19">
        <v>16035</v>
      </c>
      <c r="P60" s="59">
        <f t="shared" si="9"/>
        <v>488528</v>
      </c>
      <c r="Q60" s="10">
        <f t="shared" si="7"/>
        <v>0</v>
      </c>
    </row>
    <row r="61" spans="2:17" ht="16.5" x14ac:dyDescent="0.25">
      <c r="B61" s="17" t="s">
        <v>67</v>
      </c>
      <c r="C61" s="23">
        <v>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59">
        <f t="shared" si="9"/>
        <v>0</v>
      </c>
      <c r="Q61" s="10">
        <f t="shared" si="7"/>
        <v>0</v>
      </c>
    </row>
    <row r="62" spans="2:17" ht="16.5" x14ac:dyDescent="0.25">
      <c r="B62" s="17" t="s">
        <v>68</v>
      </c>
      <c r="C62" s="18">
        <v>85475794</v>
      </c>
      <c r="D62" s="19">
        <v>16014078</v>
      </c>
      <c r="E62" s="19">
        <v>11664023</v>
      </c>
      <c r="F62" s="19">
        <v>12421175</v>
      </c>
      <c r="G62" s="19">
        <v>10434710</v>
      </c>
      <c r="H62" s="19">
        <f>14257371-8666390</f>
        <v>5590981</v>
      </c>
      <c r="I62" s="19">
        <v>5611349</v>
      </c>
      <c r="J62" s="19">
        <v>4308378</v>
      </c>
      <c r="K62" s="19">
        <v>3897177</v>
      </c>
      <c r="L62" s="19">
        <v>3386346</v>
      </c>
      <c r="M62" s="19">
        <f>1011883+3000000</f>
        <v>4011883</v>
      </c>
      <c r="N62" s="19">
        <f>493296+3666390</f>
        <v>4159686</v>
      </c>
      <c r="O62" s="19">
        <f>1976008+2000000</f>
        <v>3976008</v>
      </c>
      <c r="P62" s="59">
        <f t="shared" si="9"/>
        <v>85475794</v>
      </c>
      <c r="Q62" s="10">
        <f t="shared" si="7"/>
        <v>0</v>
      </c>
    </row>
    <row r="63" spans="2:17" x14ac:dyDescent="0.25">
      <c r="B63" s="11" t="s">
        <v>69</v>
      </c>
      <c r="C63" s="12">
        <v>334613745</v>
      </c>
      <c r="D63" s="12">
        <f>+D64+D68+D73</f>
        <v>35506530</v>
      </c>
      <c r="E63" s="12">
        <f t="shared" ref="E63:O63" si="23">+E64+E68+E73</f>
        <v>23852420</v>
      </c>
      <c r="F63" s="12">
        <f t="shared" si="23"/>
        <v>30217131</v>
      </c>
      <c r="G63" s="12">
        <f t="shared" si="23"/>
        <v>8096801</v>
      </c>
      <c r="H63" s="12">
        <f t="shared" si="23"/>
        <v>46031700</v>
      </c>
      <c r="I63" s="12">
        <f t="shared" si="23"/>
        <v>30764394</v>
      </c>
      <c r="J63" s="12">
        <f t="shared" si="23"/>
        <v>14341204</v>
      </c>
      <c r="K63" s="12">
        <f t="shared" si="23"/>
        <v>46820577</v>
      </c>
      <c r="L63" s="12">
        <f t="shared" si="23"/>
        <v>32386848</v>
      </c>
      <c r="M63" s="12">
        <f t="shared" si="23"/>
        <v>40394490</v>
      </c>
      <c r="N63" s="12">
        <f t="shared" si="23"/>
        <v>20128799</v>
      </c>
      <c r="O63" s="12">
        <f t="shared" si="23"/>
        <v>6072851</v>
      </c>
      <c r="P63" s="59">
        <f t="shared" si="9"/>
        <v>334613745</v>
      </c>
      <c r="Q63" s="10">
        <f t="shared" si="7"/>
        <v>0</v>
      </c>
    </row>
    <row r="64" spans="2:17" x14ac:dyDescent="0.25">
      <c r="B64" s="14" t="s">
        <v>70</v>
      </c>
      <c r="C64" s="15">
        <v>308908733</v>
      </c>
      <c r="D64" s="26">
        <f>+D65+D66+D67</f>
        <v>35143371</v>
      </c>
      <c r="E64" s="26">
        <f t="shared" ref="E64:O64" si="24">+E65+E66+E67</f>
        <v>23575570</v>
      </c>
      <c r="F64" s="26">
        <f t="shared" si="24"/>
        <v>29359198</v>
      </c>
      <c r="G64" s="26">
        <f t="shared" si="24"/>
        <v>6807514</v>
      </c>
      <c r="H64" s="26">
        <f t="shared" si="24"/>
        <v>45488706</v>
      </c>
      <c r="I64" s="26">
        <f t="shared" si="24"/>
        <v>22381065</v>
      </c>
      <c r="J64" s="26">
        <f t="shared" si="24"/>
        <v>10251468</v>
      </c>
      <c r="K64" s="26">
        <f t="shared" si="24"/>
        <v>44180600</v>
      </c>
      <c r="L64" s="26">
        <f t="shared" si="24"/>
        <v>30463182</v>
      </c>
      <c r="M64" s="26">
        <f t="shared" si="24"/>
        <v>39649330</v>
      </c>
      <c r="N64" s="26">
        <f t="shared" si="24"/>
        <v>17918139</v>
      </c>
      <c r="O64" s="26">
        <f t="shared" si="24"/>
        <v>3690590</v>
      </c>
      <c r="P64" s="59">
        <f t="shared" si="9"/>
        <v>308908733</v>
      </c>
      <c r="Q64" s="10">
        <f t="shared" si="7"/>
        <v>0</v>
      </c>
    </row>
    <row r="65" spans="2:31" ht="16.5" x14ac:dyDescent="0.25">
      <c r="B65" s="17" t="s">
        <v>71</v>
      </c>
      <c r="C65" s="18">
        <v>15915948</v>
      </c>
      <c r="D65" s="19">
        <v>2085265</v>
      </c>
      <c r="E65" s="19">
        <v>1747440</v>
      </c>
      <c r="F65" s="19">
        <v>1702490</v>
      </c>
      <c r="G65" s="19">
        <v>1087203</v>
      </c>
      <c r="H65" s="19">
        <v>1240065</v>
      </c>
      <c r="I65" s="19">
        <v>1444080</v>
      </c>
      <c r="J65" s="19">
        <v>1062606</v>
      </c>
      <c r="K65" s="19">
        <v>1229845</v>
      </c>
      <c r="L65" s="19">
        <v>1098696</v>
      </c>
      <c r="M65" s="19">
        <v>1188916</v>
      </c>
      <c r="N65" s="19">
        <v>1243041</v>
      </c>
      <c r="O65" s="19">
        <v>786301</v>
      </c>
      <c r="P65" s="59">
        <f t="shared" si="9"/>
        <v>15915948</v>
      </c>
      <c r="Q65" s="10">
        <f t="shared" si="7"/>
        <v>0</v>
      </c>
    </row>
    <row r="66" spans="2:31" ht="16.5" x14ac:dyDescent="0.25">
      <c r="B66" s="17" t="s">
        <v>72</v>
      </c>
      <c r="C66" s="18">
        <v>3528185</v>
      </c>
      <c r="D66" s="19">
        <v>457591</v>
      </c>
      <c r="E66" s="19">
        <v>131460</v>
      </c>
      <c r="F66" s="19">
        <v>182373</v>
      </c>
      <c r="G66" s="19">
        <v>18844</v>
      </c>
      <c r="H66" s="19">
        <v>0</v>
      </c>
      <c r="I66" s="19">
        <v>0</v>
      </c>
      <c r="J66" s="19">
        <v>382239</v>
      </c>
      <c r="K66" s="19">
        <v>1074607</v>
      </c>
      <c r="L66" s="19">
        <v>427333</v>
      </c>
      <c r="M66" s="19">
        <v>560521</v>
      </c>
      <c r="N66" s="19">
        <v>216920</v>
      </c>
      <c r="O66" s="19">
        <v>76297</v>
      </c>
      <c r="P66" s="59">
        <f t="shared" si="9"/>
        <v>3528185</v>
      </c>
      <c r="Q66" s="10">
        <f t="shared" si="7"/>
        <v>0</v>
      </c>
    </row>
    <row r="67" spans="2:31" ht="16.5" x14ac:dyDescent="0.25">
      <c r="B67" s="17" t="s">
        <v>73</v>
      </c>
      <c r="C67" s="18">
        <v>289464600</v>
      </c>
      <c r="D67" s="19">
        <v>32600515</v>
      </c>
      <c r="E67" s="19">
        <v>21696670</v>
      </c>
      <c r="F67" s="19">
        <v>27474335</v>
      </c>
      <c r="G67" s="19">
        <v>5701467</v>
      </c>
      <c r="H67" s="19">
        <v>44248641</v>
      </c>
      <c r="I67" s="19">
        <v>20936985</v>
      </c>
      <c r="J67" s="19">
        <v>8806623</v>
      </c>
      <c r="K67" s="19">
        <v>41876148</v>
      </c>
      <c r="L67" s="19">
        <v>28937153</v>
      </c>
      <c r="M67" s="19">
        <v>37899893</v>
      </c>
      <c r="N67" s="19">
        <v>16458178</v>
      </c>
      <c r="O67" s="19">
        <v>2827992</v>
      </c>
      <c r="P67" s="59">
        <f t="shared" si="9"/>
        <v>289464600</v>
      </c>
      <c r="Q67" s="10">
        <f t="shared" si="7"/>
        <v>0</v>
      </c>
    </row>
    <row r="68" spans="2:31" x14ac:dyDescent="0.25">
      <c r="B68" s="14" t="s">
        <v>74</v>
      </c>
      <c r="C68" s="15">
        <v>3369037</v>
      </c>
      <c r="D68" s="26">
        <f>+D69+D70+D71+D72</f>
        <v>201967</v>
      </c>
      <c r="E68" s="26">
        <f t="shared" ref="E68:O68" si="25">+E69+E70+E71+E72</f>
        <v>115920</v>
      </c>
      <c r="F68" s="26">
        <f t="shared" si="25"/>
        <v>132083</v>
      </c>
      <c r="G68" s="26">
        <f t="shared" si="25"/>
        <v>260443</v>
      </c>
      <c r="H68" s="26">
        <f t="shared" si="25"/>
        <v>158227</v>
      </c>
      <c r="I68" s="26">
        <f t="shared" si="25"/>
        <v>710844</v>
      </c>
      <c r="J68" s="26">
        <f t="shared" si="25"/>
        <v>201247</v>
      </c>
      <c r="K68" s="26">
        <f t="shared" si="25"/>
        <v>277045</v>
      </c>
      <c r="L68" s="26">
        <f t="shared" si="25"/>
        <v>150009</v>
      </c>
      <c r="M68" s="26">
        <f t="shared" si="25"/>
        <v>571262</v>
      </c>
      <c r="N68" s="26">
        <f t="shared" si="25"/>
        <v>53917</v>
      </c>
      <c r="O68" s="26">
        <f t="shared" si="25"/>
        <v>536073</v>
      </c>
      <c r="P68" s="59">
        <f t="shared" si="9"/>
        <v>3369037</v>
      </c>
      <c r="Q68" s="10">
        <f t="shared" si="7"/>
        <v>0</v>
      </c>
    </row>
    <row r="69" spans="2:31" ht="16.5" x14ac:dyDescent="0.25">
      <c r="B69" s="17" t="s">
        <v>75</v>
      </c>
      <c r="C69" s="23">
        <v>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59">
        <f t="shared" si="9"/>
        <v>0</v>
      </c>
      <c r="Q69" s="10">
        <f t="shared" si="7"/>
        <v>0</v>
      </c>
    </row>
    <row r="70" spans="2:31" ht="16.5" x14ac:dyDescent="0.25">
      <c r="B70" s="17" t="s">
        <v>76</v>
      </c>
      <c r="C70" s="23">
        <v>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59">
        <f t="shared" si="9"/>
        <v>0</v>
      </c>
      <c r="Q70" s="10">
        <f t="shared" si="7"/>
        <v>0</v>
      </c>
    </row>
    <row r="71" spans="2:31" ht="16.5" x14ac:dyDescent="0.25">
      <c r="B71" s="17" t="s">
        <v>77</v>
      </c>
      <c r="C71" s="18">
        <v>2569875</v>
      </c>
      <c r="D71" s="19">
        <v>138492</v>
      </c>
      <c r="E71" s="19">
        <v>95275</v>
      </c>
      <c r="F71" s="19">
        <v>105123</v>
      </c>
      <c r="G71" s="19">
        <v>237929</v>
      </c>
      <c r="H71" s="19">
        <v>145149</v>
      </c>
      <c r="I71" s="19">
        <v>707167</v>
      </c>
      <c r="J71" s="19">
        <v>188061</v>
      </c>
      <c r="K71" s="19">
        <v>273549</v>
      </c>
      <c r="L71" s="19">
        <v>142649</v>
      </c>
      <c r="M71" s="19">
        <v>108026</v>
      </c>
      <c r="N71" s="19">
        <v>48464</v>
      </c>
      <c r="O71" s="19">
        <v>379991</v>
      </c>
      <c r="P71" s="59">
        <f t="shared" si="9"/>
        <v>2569875</v>
      </c>
      <c r="Q71" s="10">
        <f t="shared" si="7"/>
        <v>0</v>
      </c>
    </row>
    <row r="72" spans="2:31" ht="16.5" x14ac:dyDescent="0.25">
      <c r="B72" s="17" t="s">
        <v>78</v>
      </c>
      <c r="C72" s="18">
        <v>799162</v>
      </c>
      <c r="D72" s="19">
        <v>63475</v>
      </c>
      <c r="E72" s="19">
        <v>20645</v>
      </c>
      <c r="F72" s="19">
        <v>26960</v>
      </c>
      <c r="G72" s="19">
        <v>22514</v>
      </c>
      <c r="H72" s="19">
        <v>13078</v>
      </c>
      <c r="I72" s="19">
        <v>3677</v>
      </c>
      <c r="J72" s="19">
        <v>13186</v>
      </c>
      <c r="K72" s="19">
        <v>3496</v>
      </c>
      <c r="L72" s="19">
        <v>7360</v>
      </c>
      <c r="M72" s="19">
        <v>463236</v>
      </c>
      <c r="N72" s="19">
        <v>5453</v>
      </c>
      <c r="O72" s="19">
        <v>156082</v>
      </c>
      <c r="P72" s="59">
        <f t="shared" si="9"/>
        <v>799162</v>
      </c>
      <c r="Q72" s="10">
        <f t="shared" si="7"/>
        <v>0</v>
      </c>
    </row>
    <row r="73" spans="2:31" x14ac:dyDescent="0.25">
      <c r="B73" s="14" t="s">
        <v>79</v>
      </c>
      <c r="C73" s="15">
        <v>22335975</v>
      </c>
      <c r="D73" s="26">
        <f>+D74</f>
        <v>161192</v>
      </c>
      <c r="E73" s="26">
        <f t="shared" ref="E73:O73" si="26">+E74</f>
        <v>160930</v>
      </c>
      <c r="F73" s="26">
        <f t="shared" si="26"/>
        <v>725850</v>
      </c>
      <c r="G73" s="26">
        <f t="shared" si="26"/>
        <v>1028844</v>
      </c>
      <c r="H73" s="26">
        <f t="shared" si="26"/>
        <v>384767</v>
      </c>
      <c r="I73" s="26">
        <f t="shared" si="26"/>
        <v>7672485</v>
      </c>
      <c r="J73" s="26">
        <f t="shared" si="26"/>
        <v>3888489</v>
      </c>
      <c r="K73" s="26">
        <f t="shared" si="26"/>
        <v>2362932</v>
      </c>
      <c r="L73" s="26">
        <f t="shared" si="26"/>
        <v>1773657</v>
      </c>
      <c r="M73" s="26">
        <f t="shared" si="26"/>
        <v>173898</v>
      </c>
      <c r="N73" s="26">
        <f t="shared" si="26"/>
        <v>2156743</v>
      </c>
      <c r="O73" s="26">
        <f t="shared" si="26"/>
        <v>1846188</v>
      </c>
      <c r="P73" s="59">
        <f t="shared" si="9"/>
        <v>22335975</v>
      </c>
      <c r="Q73" s="10">
        <f t="shared" si="7"/>
        <v>0</v>
      </c>
    </row>
    <row r="74" spans="2:31" ht="16.5" x14ac:dyDescent="0.25">
      <c r="B74" s="22" t="s">
        <v>80</v>
      </c>
      <c r="C74" s="18">
        <v>22335975</v>
      </c>
      <c r="D74" s="19">
        <v>161192</v>
      </c>
      <c r="E74" s="19">
        <v>160930</v>
      </c>
      <c r="F74" s="19">
        <v>725850</v>
      </c>
      <c r="G74" s="19">
        <v>1028844</v>
      </c>
      <c r="H74" s="19">
        <v>384767</v>
      </c>
      <c r="I74" s="19">
        <v>7672485</v>
      </c>
      <c r="J74" s="19">
        <v>3888489</v>
      </c>
      <c r="K74" s="19">
        <v>2362932</v>
      </c>
      <c r="L74" s="19">
        <v>1773657</v>
      </c>
      <c r="M74" s="19">
        <v>173898</v>
      </c>
      <c r="N74" s="19">
        <v>2156743</v>
      </c>
      <c r="O74" s="19">
        <v>1846188</v>
      </c>
      <c r="P74" s="59">
        <f t="shared" si="9"/>
        <v>22335975</v>
      </c>
      <c r="Q74" s="10">
        <f t="shared" si="7"/>
        <v>0</v>
      </c>
    </row>
    <row r="75" spans="2:31" ht="57" x14ac:dyDescent="0.25">
      <c r="B75" s="31" t="s">
        <v>81</v>
      </c>
      <c r="C75" s="32">
        <v>33569678178</v>
      </c>
      <c r="D75" s="32">
        <f t="shared" ref="D75:O75" si="27">+D76+D88+D104+D109</f>
        <v>2871601270</v>
      </c>
      <c r="E75" s="32">
        <f t="shared" si="27"/>
        <v>3030092776</v>
      </c>
      <c r="F75" s="32">
        <f t="shared" si="27"/>
        <v>2771696196</v>
      </c>
      <c r="G75" s="32">
        <f t="shared" si="27"/>
        <v>2547454039</v>
      </c>
      <c r="H75" s="32">
        <f t="shared" si="27"/>
        <v>3021273057</v>
      </c>
      <c r="I75" s="32">
        <f t="shared" si="27"/>
        <v>2661697244</v>
      </c>
      <c r="J75" s="32">
        <f t="shared" si="27"/>
        <v>2916236264</v>
      </c>
      <c r="K75" s="32">
        <f t="shared" si="27"/>
        <v>2509844274</v>
      </c>
      <c r="L75" s="32">
        <f t="shared" si="27"/>
        <v>2577014989.3600001</v>
      </c>
      <c r="M75" s="32">
        <f t="shared" si="27"/>
        <v>2493154089.1799998</v>
      </c>
      <c r="N75" s="32">
        <f t="shared" si="27"/>
        <v>2684667161.8400002</v>
      </c>
      <c r="O75" s="32">
        <f t="shared" si="27"/>
        <v>3484946817.6199999</v>
      </c>
      <c r="P75" s="59">
        <f t="shared" ref="P75:P114" si="28">SUM(D75:O75)</f>
        <v>33569678178</v>
      </c>
      <c r="Q75" s="10">
        <f t="shared" ref="Q75:Q115" si="29">+P75-C75</f>
        <v>0</v>
      </c>
    </row>
    <row r="76" spans="2:31" x14ac:dyDescent="0.25">
      <c r="B76" s="11" t="s">
        <v>82</v>
      </c>
      <c r="C76" s="12">
        <v>13422863377</v>
      </c>
      <c r="D76" s="30">
        <f>+D77+D78+D79+D80+D81+D82+D83+D84+D85+D86</f>
        <v>1149657760</v>
      </c>
      <c r="E76" s="30">
        <f t="shared" ref="E76:O76" si="30">+E77+E78+E79+E80+E81+E82+E83+E84+E85+E86</f>
        <v>1519298392</v>
      </c>
      <c r="F76" s="30">
        <f t="shared" si="30"/>
        <v>986795281</v>
      </c>
      <c r="G76" s="30">
        <f t="shared" si="30"/>
        <v>1229368989</v>
      </c>
      <c r="H76" s="30">
        <f t="shared" si="30"/>
        <v>1258586953</v>
      </c>
      <c r="I76" s="30">
        <f t="shared" si="30"/>
        <v>1177211892</v>
      </c>
      <c r="J76" s="30">
        <f t="shared" si="30"/>
        <v>1099243749</v>
      </c>
      <c r="K76" s="30">
        <f t="shared" si="30"/>
        <v>1102414516</v>
      </c>
      <c r="L76" s="30">
        <f t="shared" si="30"/>
        <v>1048510014</v>
      </c>
      <c r="M76" s="30">
        <f t="shared" si="30"/>
        <v>783711490</v>
      </c>
      <c r="N76" s="30">
        <f t="shared" si="30"/>
        <v>1029894599</v>
      </c>
      <c r="O76" s="30">
        <f t="shared" si="30"/>
        <v>1038169742</v>
      </c>
      <c r="P76" s="59">
        <f t="shared" si="28"/>
        <v>13422863377</v>
      </c>
      <c r="Q76" s="10">
        <f t="shared" si="29"/>
        <v>0</v>
      </c>
    </row>
    <row r="77" spans="2:31" ht="16.5" x14ac:dyDescent="0.25">
      <c r="B77" s="17" t="s">
        <v>83</v>
      </c>
      <c r="C77" s="18">
        <v>9900701254</v>
      </c>
      <c r="D77" s="33">
        <v>808517108</v>
      </c>
      <c r="E77" s="33">
        <v>1145369786</v>
      </c>
      <c r="F77" s="33">
        <v>714384911</v>
      </c>
      <c r="G77" s="33">
        <v>915014556</v>
      </c>
      <c r="H77" s="33">
        <v>973538021</v>
      </c>
      <c r="I77" s="33">
        <v>920205003</v>
      </c>
      <c r="J77" s="33">
        <v>792485649</v>
      </c>
      <c r="K77" s="33">
        <v>823909550</v>
      </c>
      <c r="L77" s="33">
        <v>764933454</v>
      </c>
      <c r="M77" s="33">
        <v>537605605</v>
      </c>
      <c r="N77" s="33">
        <v>739046361</v>
      </c>
      <c r="O77" s="33">
        <v>765691250</v>
      </c>
      <c r="P77" s="59">
        <f t="shared" si="28"/>
        <v>9900701254</v>
      </c>
      <c r="Q77" s="10">
        <f t="shared" si="29"/>
        <v>0</v>
      </c>
      <c r="R77" s="34">
        <v>188982653</v>
      </c>
    </row>
    <row r="78" spans="2:31" ht="16.5" x14ac:dyDescent="0.25">
      <c r="B78" s="17" t="s">
        <v>84</v>
      </c>
      <c r="C78" s="18">
        <v>1016441310</v>
      </c>
      <c r="D78" s="19">
        <v>83005795</v>
      </c>
      <c r="E78" s="19">
        <v>117652099</v>
      </c>
      <c r="F78" s="19">
        <v>73324013</v>
      </c>
      <c r="G78" s="19">
        <v>93959373</v>
      </c>
      <c r="H78" s="19">
        <v>99978686</v>
      </c>
      <c r="I78" s="19">
        <v>94493226</v>
      </c>
      <c r="J78" s="19">
        <v>81349559</v>
      </c>
      <c r="K78" s="19">
        <v>84581601</v>
      </c>
      <c r="L78" s="19">
        <v>78515733</v>
      </c>
      <c r="M78" s="19">
        <v>55134382</v>
      </c>
      <c r="N78" s="19">
        <v>75853168</v>
      </c>
      <c r="O78" s="19">
        <v>78593675</v>
      </c>
      <c r="P78" s="59">
        <f t="shared" si="28"/>
        <v>1016441310</v>
      </c>
      <c r="Q78" s="10">
        <f t="shared" si="29"/>
        <v>0</v>
      </c>
    </row>
    <row r="79" spans="2:31" ht="28.5" x14ac:dyDescent="0.25">
      <c r="B79" s="17" t="s">
        <v>85</v>
      </c>
      <c r="C79" s="18">
        <v>454093339</v>
      </c>
      <c r="D79" s="19">
        <v>33819478</v>
      </c>
      <c r="E79" s="19">
        <v>74025275</v>
      </c>
      <c r="F79" s="19">
        <v>30454207</v>
      </c>
      <c r="G79" s="19">
        <v>29202827</v>
      </c>
      <c r="H79" s="19">
        <v>32703489</v>
      </c>
      <c r="I79" s="19">
        <v>33357164</v>
      </c>
      <c r="J79" s="19">
        <v>35015132</v>
      </c>
      <c r="K79" s="19">
        <v>37675374</v>
      </c>
      <c r="L79" s="19">
        <v>38962796</v>
      </c>
      <c r="M79" s="19">
        <v>37536619</v>
      </c>
      <c r="N79" s="19">
        <v>35714705</v>
      </c>
      <c r="O79" s="19">
        <v>35626273</v>
      </c>
      <c r="P79" s="59">
        <f t="shared" si="28"/>
        <v>454093339</v>
      </c>
      <c r="Q79" s="10">
        <f t="shared" si="29"/>
        <v>0</v>
      </c>
      <c r="S79" s="34"/>
    </row>
    <row r="80" spans="2:31" ht="16.5" x14ac:dyDescent="0.25">
      <c r="B80" s="17" t="s">
        <v>86</v>
      </c>
      <c r="C80" s="18">
        <v>215044613</v>
      </c>
      <c r="D80" s="19">
        <v>30159790</v>
      </c>
      <c r="E80" s="19">
        <v>7926972</v>
      </c>
      <c r="F80" s="19">
        <v>7926972</v>
      </c>
      <c r="G80" s="19">
        <v>44904616</v>
      </c>
      <c r="H80" s="19">
        <v>7926972</v>
      </c>
      <c r="I80" s="19">
        <v>7926972</v>
      </c>
      <c r="J80" s="19">
        <v>46801779</v>
      </c>
      <c r="K80" s="19">
        <v>7926972</v>
      </c>
      <c r="L80" s="19">
        <v>7926972</v>
      </c>
      <c r="M80" s="19">
        <v>29762654</v>
      </c>
      <c r="N80" s="19">
        <v>7926972</v>
      </c>
      <c r="O80" s="19">
        <v>7926970</v>
      </c>
      <c r="P80" s="59">
        <f t="shared" si="28"/>
        <v>215044613</v>
      </c>
      <c r="Q80" s="10">
        <f t="shared" si="29"/>
        <v>0</v>
      </c>
      <c r="R80" s="35">
        <v>0</v>
      </c>
      <c r="S80" s="36"/>
      <c r="T80" s="37">
        <v>0.15496183053153592</v>
      </c>
      <c r="U80" s="37">
        <v>4.0728998321255691E-2</v>
      </c>
      <c r="V80" s="37">
        <v>4.0728998321255691E-2</v>
      </c>
      <c r="W80" s="37">
        <v>0.12581602210770662</v>
      </c>
      <c r="X80" s="37">
        <v>4.0728998321255691E-2</v>
      </c>
      <c r="Y80" s="37">
        <v>4.0728998321255691E-2</v>
      </c>
      <c r="Z80" s="37">
        <v>0.24046882521205917</v>
      </c>
      <c r="AA80" s="37">
        <v>4.0728998321255691E-2</v>
      </c>
      <c r="AB80" s="37">
        <v>4.0728998321255691E-2</v>
      </c>
      <c r="AC80" s="37">
        <v>0.15292133557865276</v>
      </c>
      <c r="AD80" s="37">
        <v>4.0728998321255691E-2</v>
      </c>
      <c r="AE80" s="37">
        <v>4.0728998321255691E-2</v>
      </c>
    </row>
    <row r="81" spans="2:31" ht="28.5" x14ac:dyDescent="0.25">
      <c r="B81" s="17" t="s">
        <v>87</v>
      </c>
      <c r="C81" s="18">
        <v>308348012</v>
      </c>
      <c r="D81" s="19">
        <v>27573226</v>
      </c>
      <c r="E81" s="19">
        <v>26045480</v>
      </c>
      <c r="F81" s="19">
        <v>24775794</v>
      </c>
      <c r="G81" s="19">
        <v>22936511</v>
      </c>
      <c r="H81" s="19">
        <v>26510301</v>
      </c>
      <c r="I81" s="19">
        <v>25620664</v>
      </c>
      <c r="J81" s="19">
        <v>26552212</v>
      </c>
      <c r="K81" s="19">
        <v>25548273</v>
      </c>
      <c r="L81" s="19">
        <v>26040718</v>
      </c>
      <c r="M81" s="19">
        <v>25991187</v>
      </c>
      <c r="N81" s="19">
        <v>24929147</v>
      </c>
      <c r="O81" s="19">
        <v>25824499</v>
      </c>
      <c r="P81" s="59">
        <f t="shared" si="28"/>
        <v>308348012</v>
      </c>
      <c r="Q81" s="10">
        <f t="shared" si="29"/>
        <v>0</v>
      </c>
      <c r="R81" s="35">
        <v>0</v>
      </c>
      <c r="S81" s="34">
        <v>15425398</v>
      </c>
      <c r="T81" s="37">
        <v>9.3077772137541787E-2</v>
      </c>
      <c r="U81" s="37">
        <v>8.5148844741051874E-2</v>
      </c>
      <c r="V81" s="37">
        <v>7.8559231962877063E-2</v>
      </c>
      <c r="W81" s="37">
        <v>6.9013443161099419E-2</v>
      </c>
      <c r="X81" s="37">
        <v>8.7561242327711203E-2</v>
      </c>
      <c r="Y81" s="37">
        <v>8.2944066459556098E-2</v>
      </c>
      <c r="Z81" s="37">
        <v>8.7778756296959679E-2</v>
      </c>
      <c r="AA81" s="37">
        <v>8.2568364345413717E-2</v>
      </c>
      <c r="AB81" s="37">
        <v>8.5124125917828197E-2</v>
      </c>
      <c r="AC81" s="37">
        <v>8.4867065723128451E-2</v>
      </c>
      <c r="AD81" s="37">
        <v>7.9355128127111124E-2</v>
      </c>
      <c r="AE81" s="37">
        <v>8.4001958799721402E-2</v>
      </c>
    </row>
    <row r="82" spans="2:31" ht="16.5" x14ac:dyDescent="0.25">
      <c r="B82" s="17" t="s">
        <v>88</v>
      </c>
      <c r="C82" s="18">
        <v>145273951</v>
      </c>
      <c r="D82" s="19">
        <v>12990749</v>
      </c>
      <c r="E82" s="19">
        <v>12270972</v>
      </c>
      <c r="F82" s="19">
        <v>11672777</v>
      </c>
      <c r="G82" s="19">
        <v>10806224</v>
      </c>
      <c r="H82" s="19">
        <v>12489966</v>
      </c>
      <c r="I82" s="19">
        <v>12070826</v>
      </c>
      <c r="J82" s="19">
        <v>12509711</v>
      </c>
      <c r="K82" s="19">
        <v>12036720</v>
      </c>
      <c r="L82" s="19">
        <v>12268728</v>
      </c>
      <c r="M82" s="19">
        <v>12245392</v>
      </c>
      <c r="N82" s="19">
        <v>11745027</v>
      </c>
      <c r="O82" s="19">
        <v>12166859</v>
      </c>
      <c r="P82" s="59">
        <f t="shared" si="28"/>
        <v>145273951</v>
      </c>
      <c r="Q82" s="10">
        <f t="shared" si="29"/>
        <v>0</v>
      </c>
      <c r="R82" s="35">
        <v>0</v>
      </c>
      <c r="S82" s="34">
        <v>18955631</v>
      </c>
      <c r="T82" s="34">
        <v>28700346</v>
      </c>
    </row>
    <row r="83" spans="2:31" ht="16.5" x14ac:dyDescent="0.25">
      <c r="B83" s="17" t="s">
        <v>89</v>
      </c>
      <c r="C83" s="18">
        <v>1303216776</v>
      </c>
      <c r="D83" s="19">
        <v>146123764</v>
      </c>
      <c r="E83" s="19">
        <v>128124271</v>
      </c>
      <c r="F83" s="19">
        <v>117240275</v>
      </c>
      <c r="G83" s="19">
        <v>106675879</v>
      </c>
      <c r="H83" s="19">
        <v>98719602</v>
      </c>
      <c r="I83" s="19">
        <v>77784889</v>
      </c>
      <c r="J83" s="19">
        <v>97850630</v>
      </c>
      <c r="K83" s="19">
        <v>104580341</v>
      </c>
      <c r="L83" s="19">
        <v>113124711</v>
      </c>
      <c r="M83" s="19">
        <v>79292757</v>
      </c>
      <c r="N83" s="19">
        <v>127909684</v>
      </c>
      <c r="O83" s="19">
        <v>105789973</v>
      </c>
      <c r="P83" s="59">
        <f t="shared" si="28"/>
        <v>1303216776</v>
      </c>
      <c r="Q83" s="10">
        <f t="shared" si="29"/>
        <v>0</v>
      </c>
      <c r="R83" s="35">
        <v>0</v>
      </c>
      <c r="S83" s="35">
        <v>45934480</v>
      </c>
      <c r="T83" s="38"/>
    </row>
    <row r="84" spans="2:31" ht="28.5" x14ac:dyDescent="0.25">
      <c r="B84" s="17" t="s">
        <v>90</v>
      </c>
      <c r="C84" s="18">
        <v>13840292</v>
      </c>
      <c r="D84" s="19">
        <v>1153358</v>
      </c>
      <c r="E84" s="19">
        <v>1153358</v>
      </c>
      <c r="F84" s="19">
        <v>1153358</v>
      </c>
      <c r="G84" s="19">
        <v>1153358</v>
      </c>
      <c r="H84" s="19">
        <v>1153358</v>
      </c>
      <c r="I84" s="19">
        <v>1153358</v>
      </c>
      <c r="J84" s="19">
        <v>1153358</v>
      </c>
      <c r="K84" s="19">
        <v>1153358</v>
      </c>
      <c r="L84" s="19">
        <v>1153358</v>
      </c>
      <c r="M84" s="19">
        <v>1153358</v>
      </c>
      <c r="N84" s="19">
        <v>1153358</v>
      </c>
      <c r="O84" s="19">
        <v>1153354</v>
      </c>
      <c r="P84" s="59">
        <f t="shared" si="28"/>
        <v>13840292</v>
      </c>
      <c r="Q84" s="10">
        <f t="shared" si="29"/>
        <v>0</v>
      </c>
      <c r="R84" s="35">
        <v>0</v>
      </c>
      <c r="S84" s="34"/>
    </row>
    <row r="85" spans="2:31" ht="28.5" x14ac:dyDescent="0.25">
      <c r="B85" s="17" t="s">
        <v>91</v>
      </c>
      <c r="C85" s="18">
        <v>50451479</v>
      </c>
      <c r="D85" s="19">
        <v>4635223</v>
      </c>
      <c r="E85" s="19">
        <v>5364204</v>
      </c>
      <c r="F85" s="19">
        <v>4286768</v>
      </c>
      <c r="G85" s="19">
        <v>3915939</v>
      </c>
      <c r="H85" s="19">
        <v>4197337</v>
      </c>
      <c r="I85" s="19">
        <v>3533316</v>
      </c>
      <c r="J85" s="19">
        <v>3850421</v>
      </c>
      <c r="K85" s="19">
        <v>4100371</v>
      </c>
      <c r="L85" s="19">
        <v>3982112</v>
      </c>
      <c r="M85" s="19">
        <v>4106267</v>
      </c>
      <c r="N85" s="19">
        <v>4115113</v>
      </c>
      <c r="O85" s="19">
        <v>4364408</v>
      </c>
      <c r="P85" s="59">
        <f t="shared" si="28"/>
        <v>50451479</v>
      </c>
      <c r="Q85" s="10">
        <f t="shared" si="29"/>
        <v>0</v>
      </c>
      <c r="R85" s="35">
        <v>0</v>
      </c>
      <c r="S85" s="34">
        <v>1284891</v>
      </c>
    </row>
    <row r="86" spans="2:31" ht="28.5" x14ac:dyDescent="0.25">
      <c r="B86" s="17" t="s">
        <v>92</v>
      </c>
      <c r="C86" s="18">
        <v>15452351</v>
      </c>
      <c r="D86" s="19">
        <v>1679269</v>
      </c>
      <c r="E86" s="19">
        <v>1365975</v>
      </c>
      <c r="F86" s="19">
        <v>1576206</v>
      </c>
      <c r="G86" s="19">
        <v>799706</v>
      </c>
      <c r="H86" s="19">
        <v>1369221</v>
      </c>
      <c r="I86" s="19">
        <v>1066474</v>
      </c>
      <c r="J86" s="19">
        <v>1675298</v>
      </c>
      <c r="K86" s="19">
        <v>901956</v>
      </c>
      <c r="L86" s="19">
        <v>1601432</v>
      </c>
      <c r="M86" s="19">
        <v>883269</v>
      </c>
      <c r="N86" s="19">
        <v>1501064</v>
      </c>
      <c r="O86" s="19">
        <v>1032481</v>
      </c>
      <c r="P86" s="59">
        <f t="shared" si="28"/>
        <v>15452351</v>
      </c>
      <c r="Q86" s="10">
        <f t="shared" si="29"/>
        <v>0</v>
      </c>
    </row>
    <row r="87" spans="2:31" ht="16.5" x14ac:dyDescent="0.25">
      <c r="B87" s="17"/>
      <c r="C87" s="3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59">
        <f t="shared" si="28"/>
        <v>0</v>
      </c>
      <c r="Q87" s="10">
        <f t="shared" si="29"/>
        <v>0</v>
      </c>
    </row>
    <row r="88" spans="2:31" x14ac:dyDescent="0.25">
      <c r="B88" s="40" t="s">
        <v>93</v>
      </c>
      <c r="C88" s="41">
        <v>16088679760</v>
      </c>
      <c r="D88" s="42">
        <f>+D89+D93+D94+D95+D96+D101+D102+D103</f>
        <v>1643554870</v>
      </c>
      <c r="E88" s="42">
        <f>+E89+E93+E94+E95+E96+E101+E102+E103</f>
        <v>1244299765</v>
      </c>
      <c r="F88" s="42">
        <f t="shared" ref="F88:O88" si="31">+F89+F93+F94+F95+F96+F101+F102+F103</f>
        <v>1441194690</v>
      </c>
      <c r="G88" s="42">
        <f t="shared" si="31"/>
        <v>998081268</v>
      </c>
      <c r="H88" s="42">
        <f t="shared" si="31"/>
        <v>1375973682</v>
      </c>
      <c r="I88" s="42">
        <f t="shared" si="31"/>
        <v>1180556410</v>
      </c>
      <c r="J88" s="42">
        <f t="shared" si="31"/>
        <v>1470111575</v>
      </c>
      <c r="K88" s="42">
        <f t="shared" si="31"/>
        <v>1182347991</v>
      </c>
      <c r="L88" s="42">
        <f t="shared" si="31"/>
        <v>1218194548</v>
      </c>
      <c r="M88" s="42">
        <f t="shared" si="31"/>
        <v>1340718608</v>
      </c>
      <c r="N88" s="42">
        <f t="shared" si="31"/>
        <v>1216615653</v>
      </c>
      <c r="O88" s="42">
        <f t="shared" si="31"/>
        <v>1777030700</v>
      </c>
      <c r="P88" s="59">
        <f t="shared" si="28"/>
        <v>16088679760</v>
      </c>
      <c r="Q88" s="10">
        <f t="shared" si="29"/>
        <v>0</v>
      </c>
    </row>
    <row r="89" spans="2:31" ht="28.5" x14ac:dyDescent="0.25">
      <c r="B89" s="17" t="s">
        <v>94</v>
      </c>
      <c r="C89" s="18">
        <v>8426400001</v>
      </c>
      <c r="D89" s="19">
        <f>+D90+D91+D92</f>
        <v>967295999</v>
      </c>
      <c r="E89" s="19">
        <f t="shared" ref="E89:O89" si="32">+E90+E91+E92</f>
        <v>615926659</v>
      </c>
      <c r="F89" s="19">
        <f t="shared" si="32"/>
        <v>796011766</v>
      </c>
      <c r="G89" s="19">
        <f t="shared" si="32"/>
        <v>370721158</v>
      </c>
      <c r="H89" s="19">
        <f t="shared" si="32"/>
        <v>713235952</v>
      </c>
      <c r="I89" s="19">
        <f t="shared" si="32"/>
        <v>534215072</v>
      </c>
      <c r="J89" s="19">
        <f t="shared" si="32"/>
        <v>827307507</v>
      </c>
      <c r="K89" s="19">
        <f t="shared" si="32"/>
        <v>560462092</v>
      </c>
      <c r="L89" s="19">
        <f t="shared" si="32"/>
        <v>584024094</v>
      </c>
      <c r="M89" s="19">
        <f t="shared" si="32"/>
        <v>654636980</v>
      </c>
      <c r="N89" s="19">
        <f t="shared" si="32"/>
        <v>641762970</v>
      </c>
      <c r="O89" s="19">
        <f t="shared" si="32"/>
        <v>1160799752</v>
      </c>
      <c r="P89" s="59">
        <f t="shared" si="28"/>
        <v>8426400001</v>
      </c>
      <c r="Q89" s="10">
        <f t="shared" si="29"/>
        <v>0</v>
      </c>
    </row>
    <row r="90" spans="2:31" ht="27" x14ac:dyDescent="0.25">
      <c r="B90" s="43" t="s">
        <v>95</v>
      </c>
      <c r="C90" s="44">
        <v>7548313173</v>
      </c>
      <c r="D90" s="45">
        <v>880630532</v>
      </c>
      <c r="E90" s="45">
        <v>554616696</v>
      </c>
      <c r="F90" s="45">
        <v>728767030</v>
      </c>
      <c r="G90" s="45">
        <v>304449560</v>
      </c>
      <c r="H90" s="45">
        <v>627020890</v>
      </c>
      <c r="I90" s="45">
        <v>467660912</v>
      </c>
      <c r="J90" s="45">
        <v>745631991</v>
      </c>
      <c r="K90" s="45">
        <v>500316350</v>
      </c>
      <c r="L90" s="45">
        <v>522670653</v>
      </c>
      <c r="M90" s="45">
        <v>592692779</v>
      </c>
      <c r="N90" s="45">
        <v>580005311</v>
      </c>
      <c r="O90" s="45">
        <v>1043850469</v>
      </c>
      <c r="P90" s="59">
        <f t="shared" si="28"/>
        <v>7548313173</v>
      </c>
      <c r="Q90" s="10">
        <f t="shared" si="29"/>
        <v>0</v>
      </c>
    </row>
    <row r="91" spans="2:31" ht="27" x14ac:dyDescent="0.25">
      <c r="B91" s="43" t="s">
        <v>96</v>
      </c>
      <c r="C91" s="44">
        <v>624958726</v>
      </c>
      <c r="D91" s="45">
        <v>65807807</v>
      </c>
      <c r="E91" s="45">
        <v>38906586</v>
      </c>
      <c r="F91" s="45">
        <v>41559685</v>
      </c>
      <c r="G91" s="45">
        <v>39018240</v>
      </c>
      <c r="H91" s="45">
        <v>58783351</v>
      </c>
      <c r="I91" s="45">
        <v>42986741</v>
      </c>
      <c r="J91" s="45">
        <v>58429130</v>
      </c>
      <c r="K91" s="45">
        <v>38088368</v>
      </c>
      <c r="L91" s="45">
        <v>40485080</v>
      </c>
      <c r="M91" s="45">
        <v>46379638</v>
      </c>
      <c r="N91" s="45">
        <v>48380078</v>
      </c>
      <c r="O91" s="45">
        <v>106134022</v>
      </c>
      <c r="P91" s="59">
        <f t="shared" si="28"/>
        <v>624958726</v>
      </c>
      <c r="Q91" s="10">
        <f t="shared" si="29"/>
        <v>0</v>
      </c>
    </row>
    <row r="92" spans="2:31" ht="40.5" x14ac:dyDescent="0.25">
      <c r="B92" s="43" t="s">
        <v>97</v>
      </c>
      <c r="C92" s="44">
        <v>253128102</v>
      </c>
      <c r="D92" s="45">
        <v>20857660</v>
      </c>
      <c r="E92" s="45">
        <v>22403377</v>
      </c>
      <c r="F92" s="45">
        <v>25685051</v>
      </c>
      <c r="G92" s="45">
        <v>27253358</v>
      </c>
      <c r="H92" s="45">
        <v>27431711</v>
      </c>
      <c r="I92" s="45">
        <v>23567419</v>
      </c>
      <c r="J92" s="45">
        <v>23246386</v>
      </c>
      <c r="K92" s="45">
        <v>22057374</v>
      </c>
      <c r="L92" s="45">
        <v>20868361</v>
      </c>
      <c r="M92" s="45">
        <v>15564563</v>
      </c>
      <c r="N92" s="45">
        <v>13377581</v>
      </c>
      <c r="O92" s="45">
        <v>10815261</v>
      </c>
      <c r="P92" s="59">
        <f t="shared" si="28"/>
        <v>253128102</v>
      </c>
      <c r="Q92" s="10">
        <f t="shared" si="29"/>
        <v>0</v>
      </c>
    </row>
    <row r="93" spans="2:31" ht="28.5" x14ac:dyDescent="0.25">
      <c r="B93" s="17" t="s">
        <v>98</v>
      </c>
      <c r="C93" s="18">
        <v>3037326726</v>
      </c>
      <c r="D93" s="19">
        <v>259204244</v>
      </c>
      <c r="E93" s="19">
        <v>215970433</v>
      </c>
      <c r="F93" s="19">
        <v>233412236</v>
      </c>
      <c r="G93" s="19">
        <v>215970433</v>
      </c>
      <c r="H93" s="19">
        <v>250465842</v>
      </c>
      <c r="I93" s="19">
        <v>235002566</v>
      </c>
      <c r="J93" s="19">
        <v>230381255</v>
      </c>
      <c r="K93" s="19">
        <v>210175746</v>
      </c>
      <c r="L93" s="19">
        <v>224770263</v>
      </c>
      <c r="M93" s="19">
        <v>272090959</v>
      </c>
      <c r="N93" s="19">
        <v>327632583</v>
      </c>
      <c r="O93" s="19">
        <v>362250166</v>
      </c>
      <c r="P93" s="59">
        <f t="shared" si="28"/>
        <v>3037326726</v>
      </c>
      <c r="Q93" s="10">
        <f t="shared" si="29"/>
        <v>0</v>
      </c>
    </row>
    <row r="94" spans="2:31" ht="28.5" x14ac:dyDescent="0.25">
      <c r="B94" s="17" t="s">
        <v>99</v>
      </c>
      <c r="C94" s="18">
        <v>1478463788</v>
      </c>
      <c r="D94" s="19">
        <v>147846378</v>
      </c>
      <c r="E94" s="19">
        <v>147846378</v>
      </c>
      <c r="F94" s="19">
        <v>147846378</v>
      </c>
      <c r="G94" s="19">
        <v>147846378</v>
      </c>
      <c r="H94" s="19">
        <v>147846378</v>
      </c>
      <c r="I94" s="19">
        <v>147846378</v>
      </c>
      <c r="J94" s="19">
        <v>147846378</v>
      </c>
      <c r="K94" s="19">
        <v>147846378</v>
      </c>
      <c r="L94" s="19">
        <v>147846378</v>
      </c>
      <c r="M94" s="19">
        <v>147846386</v>
      </c>
      <c r="N94" s="19">
        <v>0</v>
      </c>
      <c r="O94" s="19">
        <v>0</v>
      </c>
      <c r="P94" s="59">
        <f t="shared" si="28"/>
        <v>1478463788</v>
      </c>
      <c r="Q94" s="10">
        <f t="shared" si="29"/>
        <v>0</v>
      </c>
    </row>
    <row r="95" spans="2:31" ht="42.75" x14ac:dyDescent="0.25">
      <c r="B95" s="17" t="s">
        <v>100</v>
      </c>
      <c r="C95" s="18">
        <v>1431707815</v>
      </c>
      <c r="D95" s="19">
        <v>119292484</v>
      </c>
      <c r="E95" s="19">
        <v>119292484</v>
      </c>
      <c r="F95" s="19">
        <v>119292484</v>
      </c>
      <c r="G95" s="19">
        <v>119292484</v>
      </c>
      <c r="H95" s="19">
        <v>119292484</v>
      </c>
      <c r="I95" s="19">
        <v>119292484</v>
      </c>
      <c r="J95" s="19">
        <v>119292484</v>
      </c>
      <c r="K95" s="19">
        <v>119292484</v>
      </c>
      <c r="L95" s="19">
        <v>119292484</v>
      </c>
      <c r="M95" s="19">
        <v>119292484</v>
      </c>
      <c r="N95" s="19">
        <v>119292484</v>
      </c>
      <c r="O95" s="19">
        <v>119490491</v>
      </c>
      <c r="P95" s="59">
        <f t="shared" si="28"/>
        <v>1431707815</v>
      </c>
      <c r="Q95" s="10">
        <f t="shared" si="29"/>
        <v>0</v>
      </c>
    </row>
    <row r="96" spans="2:31" ht="16.5" x14ac:dyDescent="0.25">
      <c r="B96" s="17" t="s">
        <v>101</v>
      </c>
      <c r="C96" s="18">
        <v>527254136</v>
      </c>
      <c r="D96" s="19">
        <f>+D97+D98+D99+D100</f>
        <v>43519020</v>
      </c>
      <c r="E96" s="19">
        <f t="shared" ref="E96:O96" si="33">+E97+E98+E99+E100</f>
        <v>43519020</v>
      </c>
      <c r="F96" s="19">
        <f t="shared" si="33"/>
        <v>43519020</v>
      </c>
      <c r="G96" s="19">
        <f t="shared" si="33"/>
        <v>43519020</v>
      </c>
      <c r="H96" s="19">
        <f t="shared" si="33"/>
        <v>43519020</v>
      </c>
      <c r="I96" s="19">
        <f t="shared" si="33"/>
        <v>43519020</v>
      </c>
      <c r="J96" s="19">
        <f t="shared" si="33"/>
        <v>43519023</v>
      </c>
      <c r="K96" s="19">
        <f t="shared" si="33"/>
        <v>43519023</v>
      </c>
      <c r="L96" s="19">
        <f t="shared" si="33"/>
        <v>41195409</v>
      </c>
      <c r="M96" s="19">
        <f t="shared" si="33"/>
        <v>45842637</v>
      </c>
      <c r="N96" s="19">
        <f t="shared" si="33"/>
        <v>43519021</v>
      </c>
      <c r="O96" s="19">
        <f t="shared" si="33"/>
        <v>48544903</v>
      </c>
      <c r="P96" s="59">
        <f t="shared" si="28"/>
        <v>527254136</v>
      </c>
      <c r="Q96" s="10">
        <f t="shared" si="29"/>
        <v>0</v>
      </c>
    </row>
    <row r="97" spans="2:32" x14ac:dyDescent="0.25">
      <c r="B97" s="46" t="s">
        <v>102</v>
      </c>
      <c r="C97" s="47">
        <v>256942440</v>
      </c>
      <c r="D97" s="48">
        <v>20993047</v>
      </c>
      <c r="E97" s="48">
        <v>20993047</v>
      </c>
      <c r="F97" s="48">
        <v>20993047</v>
      </c>
      <c r="G97" s="48">
        <v>20993047</v>
      </c>
      <c r="H97" s="48">
        <v>20993047</v>
      </c>
      <c r="I97" s="48">
        <v>20993047</v>
      </c>
      <c r="J97" s="48">
        <v>20993047</v>
      </c>
      <c r="K97" s="48">
        <v>20993047</v>
      </c>
      <c r="L97" s="48">
        <v>20993047</v>
      </c>
      <c r="M97" s="48">
        <v>20993047</v>
      </c>
      <c r="N97" s="48">
        <v>20993047</v>
      </c>
      <c r="O97" s="48">
        <v>26018923</v>
      </c>
      <c r="P97" s="59">
        <f t="shared" si="28"/>
        <v>256942440</v>
      </c>
      <c r="Q97" s="10">
        <f t="shared" si="29"/>
        <v>0</v>
      </c>
    </row>
    <row r="98" spans="2:32" x14ac:dyDescent="0.25">
      <c r="B98" s="46" t="s">
        <v>103</v>
      </c>
      <c r="C98" s="47">
        <v>197691484</v>
      </c>
      <c r="D98" s="48">
        <v>16474290</v>
      </c>
      <c r="E98" s="48">
        <v>16474290</v>
      </c>
      <c r="F98" s="48">
        <v>16474290</v>
      </c>
      <c r="G98" s="48">
        <v>16474290</v>
      </c>
      <c r="H98" s="48">
        <v>16474290</v>
      </c>
      <c r="I98" s="48">
        <v>16474290</v>
      </c>
      <c r="J98" s="48">
        <v>16474290</v>
      </c>
      <c r="K98" s="48">
        <v>16474290</v>
      </c>
      <c r="L98" s="48">
        <v>16474290</v>
      </c>
      <c r="M98" s="48">
        <v>16474290</v>
      </c>
      <c r="N98" s="48">
        <v>16474288</v>
      </c>
      <c r="O98" s="48">
        <v>16474296</v>
      </c>
      <c r="P98" s="59">
        <f t="shared" si="28"/>
        <v>197691484</v>
      </c>
      <c r="Q98" s="10">
        <f t="shared" si="29"/>
        <v>0</v>
      </c>
    </row>
    <row r="99" spans="2:32" x14ac:dyDescent="0.25">
      <c r="B99" s="46" t="s">
        <v>104</v>
      </c>
      <c r="C99" s="47">
        <v>11796056</v>
      </c>
      <c r="D99" s="48">
        <v>983005</v>
      </c>
      <c r="E99" s="48">
        <v>983005</v>
      </c>
      <c r="F99" s="48">
        <v>983005</v>
      </c>
      <c r="G99" s="48">
        <v>983005</v>
      </c>
      <c r="H99" s="48">
        <v>983005</v>
      </c>
      <c r="I99" s="48">
        <v>983005</v>
      </c>
      <c r="J99" s="48">
        <v>983005</v>
      </c>
      <c r="K99" s="48">
        <v>983005</v>
      </c>
      <c r="L99" s="48">
        <v>983005</v>
      </c>
      <c r="M99" s="48">
        <v>983005</v>
      </c>
      <c r="N99" s="48">
        <v>983005</v>
      </c>
      <c r="O99" s="48">
        <v>983001</v>
      </c>
      <c r="P99" s="59">
        <f t="shared" si="28"/>
        <v>11796056</v>
      </c>
      <c r="Q99" s="10">
        <f t="shared" si="29"/>
        <v>0</v>
      </c>
    </row>
    <row r="100" spans="2:32" x14ac:dyDescent="0.25">
      <c r="B100" s="46" t="s">
        <v>105</v>
      </c>
      <c r="C100" s="47">
        <v>60824156</v>
      </c>
      <c r="D100" s="48">
        <v>5068678</v>
      </c>
      <c r="E100" s="48">
        <v>5068678</v>
      </c>
      <c r="F100" s="48">
        <v>5068678</v>
      </c>
      <c r="G100" s="48">
        <v>5068678</v>
      </c>
      <c r="H100" s="48">
        <v>5068678</v>
      </c>
      <c r="I100" s="48">
        <v>5068678</v>
      </c>
      <c r="J100" s="48">
        <v>5068681</v>
      </c>
      <c r="K100" s="48">
        <v>5068681</v>
      </c>
      <c r="L100" s="48">
        <v>2745067</v>
      </c>
      <c r="M100" s="48">
        <v>7392295</v>
      </c>
      <c r="N100" s="48">
        <v>5068681</v>
      </c>
      <c r="O100" s="48">
        <v>5068683</v>
      </c>
      <c r="P100" s="59">
        <f t="shared" si="28"/>
        <v>60824156</v>
      </c>
      <c r="Q100" s="10">
        <f t="shared" si="29"/>
        <v>0</v>
      </c>
    </row>
    <row r="101" spans="2:32" ht="28.5" x14ac:dyDescent="0.25">
      <c r="B101" s="17" t="s">
        <v>106</v>
      </c>
      <c r="C101" s="18">
        <v>122004148</v>
      </c>
      <c r="D101" s="19">
        <v>14433689</v>
      </c>
      <c r="E101" s="19">
        <v>9781735</v>
      </c>
      <c r="F101" s="19">
        <v>9149750</v>
      </c>
      <c r="G101" s="19">
        <v>8768739</v>
      </c>
      <c r="H101" s="19">
        <v>9650950</v>
      </c>
      <c r="I101" s="19">
        <v>8717834</v>
      </c>
      <c r="J101" s="19">
        <v>9801872</v>
      </c>
      <c r="K101" s="19">
        <v>9089212</v>
      </c>
      <c r="L101" s="19">
        <v>9102864</v>
      </c>
      <c r="M101" s="19">
        <v>9046109</v>
      </c>
      <c r="N101" s="19">
        <v>11779736</v>
      </c>
      <c r="O101" s="19">
        <v>12681658</v>
      </c>
      <c r="P101" s="59">
        <f t="shared" si="28"/>
        <v>122004148</v>
      </c>
      <c r="Q101" s="10">
        <f t="shared" si="29"/>
        <v>0</v>
      </c>
    </row>
    <row r="102" spans="2:32" ht="28.5" x14ac:dyDescent="0.25">
      <c r="B102" s="17" t="s">
        <v>107</v>
      </c>
      <c r="C102" s="18">
        <v>193341967</v>
      </c>
      <c r="D102" s="19">
        <v>19334197</v>
      </c>
      <c r="E102" s="19">
        <v>19334197</v>
      </c>
      <c r="F102" s="19">
        <v>19334197</v>
      </c>
      <c r="G102" s="19">
        <v>19334197</v>
      </c>
      <c r="H102" s="19">
        <v>19334197</v>
      </c>
      <c r="I102" s="19">
        <v>19334197</v>
      </c>
      <c r="J102" s="19">
        <v>19334197</v>
      </c>
      <c r="K102" s="19">
        <v>19334197</v>
      </c>
      <c r="L102" s="19">
        <v>19334197</v>
      </c>
      <c r="M102" s="19">
        <v>19334194</v>
      </c>
      <c r="N102" s="19">
        <v>0</v>
      </c>
      <c r="O102" s="19">
        <v>0</v>
      </c>
      <c r="P102" s="59">
        <f t="shared" si="28"/>
        <v>193341967</v>
      </c>
      <c r="Q102" s="10">
        <f t="shared" si="29"/>
        <v>0</v>
      </c>
    </row>
    <row r="103" spans="2:32" ht="42.75" x14ac:dyDescent="0.25">
      <c r="B103" s="17" t="s">
        <v>108</v>
      </c>
      <c r="C103" s="18">
        <v>872181179</v>
      </c>
      <c r="D103" s="19">
        <v>72628859</v>
      </c>
      <c r="E103" s="19">
        <v>72628859</v>
      </c>
      <c r="F103" s="19">
        <v>72628859</v>
      </c>
      <c r="G103" s="19">
        <v>72628859</v>
      </c>
      <c r="H103" s="19">
        <v>72628859</v>
      </c>
      <c r="I103" s="19">
        <v>72628859</v>
      </c>
      <c r="J103" s="19">
        <v>72628859</v>
      </c>
      <c r="K103" s="19">
        <v>72628859</v>
      </c>
      <c r="L103" s="19">
        <v>72628859</v>
      </c>
      <c r="M103" s="19">
        <v>72628859</v>
      </c>
      <c r="N103" s="19">
        <v>72628859</v>
      </c>
      <c r="O103" s="19">
        <v>73263730</v>
      </c>
      <c r="P103" s="59">
        <f t="shared" si="28"/>
        <v>872181179</v>
      </c>
      <c r="Q103" s="10">
        <f t="shared" si="29"/>
        <v>0</v>
      </c>
    </row>
    <row r="104" spans="2:32" x14ac:dyDescent="0.25">
      <c r="B104" s="40" t="s">
        <v>109</v>
      </c>
      <c r="C104" s="41">
        <v>3836346761</v>
      </c>
      <c r="D104" s="42">
        <f t="shared" ref="D104:O104" si="34">+D105+D108</f>
        <v>59445545</v>
      </c>
      <c r="E104" s="42">
        <f t="shared" si="34"/>
        <v>256766514</v>
      </c>
      <c r="F104" s="42">
        <f t="shared" si="34"/>
        <v>319136990</v>
      </c>
      <c r="G104" s="42">
        <f t="shared" si="34"/>
        <v>302609401</v>
      </c>
      <c r="H104" s="42">
        <f t="shared" si="34"/>
        <v>365382875</v>
      </c>
      <c r="I104" s="42">
        <f t="shared" si="34"/>
        <v>276881014</v>
      </c>
      <c r="J104" s="42">
        <f t="shared" si="34"/>
        <v>331349585</v>
      </c>
      <c r="K104" s="42">
        <f t="shared" si="34"/>
        <v>208117191</v>
      </c>
      <c r="L104" s="42">
        <f t="shared" si="34"/>
        <v>291008034.36000001</v>
      </c>
      <c r="M104" s="42">
        <f t="shared" si="34"/>
        <v>353841459.18000001</v>
      </c>
      <c r="N104" s="42">
        <f t="shared" si="34"/>
        <v>412679447.84000003</v>
      </c>
      <c r="O104" s="42">
        <f t="shared" si="34"/>
        <v>659128704.62</v>
      </c>
      <c r="P104" s="59">
        <f t="shared" si="28"/>
        <v>3836346761</v>
      </c>
      <c r="Q104" s="10">
        <f t="shared" si="29"/>
        <v>0</v>
      </c>
    </row>
    <row r="105" spans="2:32" ht="16.5" x14ac:dyDescent="0.25">
      <c r="B105" s="22" t="s">
        <v>110</v>
      </c>
      <c r="C105" s="49">
        <v>3788344045</v>
      </c>
      <c r="D105" s="19">
        <f>+D106+D107</f>
        <v>59445545</v>
      </c>
      <c r="E105" s="19">
        <f t="shared" ref="E105:O105" si="35">+E106+E107</f>
        <v>256766514</v>
      </c>
      <c r="F105" s="19">
        <f t="shared" si="35"/>
        <v>319136990</v>
      </c>
      <c r="G105" s="19">
        <f t="shared" si="35"/>
        <v>302609401</v>
      </c>
      <c r="H105" s="19">
        <f t="shared" si="35"/>
        <v>365382875</v>
      </c>
      <c r="I105" s="19">
        <f t="shared" si="35"/>
        <v>276881014</v>
      </c>
      <c r="J105" s="19">
        <f t="shared" si="35"/>
        <v>331349585</v>
      </c>
      <c r="K105" s="19">
        <f t="shared" si="35"/>
        <v>208117191</v>
      </c>
      <c r="L105" s="19">
        <f t="shared" si="35"/>
        <v>279007355.36000001</v>
      </c>
      <c r="M105" s="19">
        <f t="shared" si="35"/>
        <v>341840780.18000001</v>
      </c>
      <c r="N105" s="19">
        <f t="shared" si="35"/>
        <v>400678768.84000003</v>
      </c>
      <c r="O105" s="19">
        <f t="shared" si="35"/>
        <v>647128025.62</v>
      </c>
      <c r="P105" s="59">
        <f t="shared" si="28"/>
        <v>3788344045</v>
      </c>
      <c r="Q105" s="10">
        <f t="shared" si="29"/>
        <v>0</v>
      </c>
    </row>
    <row r="106" spans="2:32" x14ac:dyDescent="0.25">
      <c r="B106" s="50" t="s">
        <v>111</v>
      </c>
      <c r="C106" s="47">
        <v>1788344045</v>
      </c>
      <c r="D106" s="45">
        <v>59445545</v>
      </c>
      <c r="E106" s="45">
        <v>148766514</v>
      </c>
      <c r="F106" s="45">
        <v>211136990</v>
      </c>
      <c r="G106" s="45">
        <v>194609401</v>
      </c>
      <c r="H106" s="45">
        <v>145382875</v>
      </c>
      <c r="I106" s="45">
        <v>139881014</v>
      </c>
      <c r="J106" s="45">
        <v>158749585</v>
      </c>
      <c r="K106" s="45">
        <v>123117191</v>
      </c>
      <c r="L106" s="45">
        <v>130826211</v>
      </c>
      <c r="M106" s="45">
        <v>148323976</v>
      </c>
      <c r="N106" s="45">
        <v>133466010</v>
      </c>
      <c r="O106" s="45">
        <v>194638733</v>
      </c>
      <c r="P106" s="59">
        <f t="shared" si="28"/>
        <v>1788344045</v>
      </c>
      <c r="Q106" s="10">
        <f t="shared" si="29"/>
        <v>0</v>
      </c>
      <c r="R106" s="34">
        <v>0</v>
      </c>
      <c r="T106" s="51">
        <v>59445545</v>
      </c>
      <c r="U106" s="51">
        <v>148766514</v>
      </c>
      <c r="V106" s="51">
        <v>211136990</v>
      </c>
      <c r="W106" s="51">
        <v>194609401</v>
      </c>
      <c r="X106" s="51">
        <v>145382875</v>
      </c>
      <c r="Y106" s="51">
        <v>139881014</v>
      </c>
      <c r="Z106" s="51">
        <v>158749585</v>
      </c>
      <c r="AA106" s="51">
        <v>123117191</v>
      </c>
      <c r="AB106" s="51">
        <v>130826211</v>
      </c>
      <c r="AC106" s="51">
        <v>148323976</v>
      </c>
      <c r="AD106" s="51">
        <v>133466010</v>
      </c>
      <c r="AE106" s="51">
        <v>194638733</v>
      </c>
      <c r="AF106" s="51">
        <v>1788344045</v>
      </c>
    </row>
    <row r="107" spans="2:32" x14ac:dyDescent="0.25">
      <c r="B107" s="50" t="s">
        <v>112</v>
      </c>
      <c r="C107" s="47">
        <v>2000000000</v>
      </c>
      <c r="D107" s="45">
        <v>0</v>
      </c>
      <c r="E107" s="45">
        <v>108000000</v>
      </c>
      <c r="F107" s="45">
        <v>108000000</v>
      </c>
      <c r="G107" s="45">
        <v>108000000</v>
      </c>
      <c r="H107" s="45">
        <v>220000000</v>
      </c>
      <c r="I107" s="45">
        <v>137000000</v>
      </c>
      <c r="J107" s="45">
        <v>172600000</v>
      </c>
      <c r="K107" s="45">
        <v>85000000</v>
      </c>
      <c r="L107" s="45">
        <v>148181144.36000001</v>
      </c>
      <c r="M107" s="45">
        <v>193516804.18000001</v>
      </c>
      <c r="N107" s="45">
        <v>267212758.84</v>
      </c>
      <c r="O107" s="45">
        <v>452489292.62</v>
      </c>
      <c r="P107" s="59">
        <f t="shared" si="28"/>
        <v>2000000000</v>
      </c>
      <c r="Q107" s="10">
        <f t="shared" si="29"/>
        <v>0</v>
      </c>
    </row>
    <row r="108" spans="2:32" ht="33" x14ac:dyDescent="0.25">
      <c r="B108" s="22" t="s">
        <v>113</v>
      </c>
      <c r="C108" s="18">
        <v>48002716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12000679</v>
      </c>
      <c r="M108" s="19">
        <v>12000679</v>
      </c>
      <c r="N108" s="19">
        <v>12000679</v>
      </c>
      <c r="O108" s="19">
        <v>12000679</v>
      </c>
      <c r="P108" s="59">
        <f t="shared" si="28"/>
        <v>48002716</v>
      </c>
      <c r="Q108" s="10">
        <f t="shared" si="29"/>
        <v>0</v>
      </c>
    </row>
    <row r="109" spans="2:32" x14ac:dyDescent="0.25">
      <c r="B109" s="40" t="s">
        <v>114</v>
      </c>
      <c r="C109" s="41">
        <v>221788280</v>
      </c>
      <c r="D109" s="52">
        <f>+D110+D111+D112+D113+D114</f>
        <v>18943095</v>
      </c>
      <c r="E109" s="52">
        <f t="shared" ref="E109:O109" si="36">+E110+E111+E112+E113+E114</f>
        <v>9728105</v>
      </c>
      <c r="F109" s="52">
        <f t="shared" si="36"/>
        <v>24569235</v>
      </c>
      <c r="G109" s="52">
        <f t="shared" si="36"/>
        <v>17394381</v>
      </c>
      <c r="H109" s="52">
        <f t="shared" si="36"/>
        <v>21329547</v>
      </c>
      <c r="I109" s="52">
        <f t="shared" si="36"/>
        <v>27047928</v>
      </c>
      <c r="J109" s="52">
        <f t="shared" si="36"/>
        <v>15531355</v>
      </c>
      <c r="K109" s="52">
        <f t="shared" si="36"/>
        <v>16964576</v>
      </c>
      <c r="L109" s="52">
        <f t="shared" si="36"/>
        <v>19302393</v>
      </c>
      <c r="M109" s="52">
        <f t="shared" si="36"/>
        <v>14882532</v>
      </c>
      <c r="N109" s="52">
        <f t="shared" si="36"/>
        <v>25477462</v>
      </c>
      <c r="O109" s="52">
        <f t="shared" si="36"/>
        <v>10617671</v>
      </c>
      <c r="P109" s="59">
        <f t="shared" si="28"/>
        <v>221788280</v>
      </c>
      <c r="Q109" s="10">
        <f t="shared" si="29"/>
        <v>0</v>
      </c>
    </row>
    <row r="110" spans="2:32" ht="16.5" x14ac:dyDescent="0.25">
      <c r="B110" s="17" t="s">
        <v>115</v>
      </c>
      <c r="C110" s="18">
        <v>1658291</v>
      </c>
      <c r="D110" s="19">
        <v>142301</v>
      </c>
      <c r="E110" s="19">
        <v>154425</v>
      </c>
      <c r="F110" s="19">
        <v>273411</v>
      </c>
      <c r="G110" s="19">
        <v>264036</v>
      </c>
      <c r="H110" s="19">
        <v>43693</v>
      </c>
      <c r="I110" s="19">
        <v>100570</v>
      </c>
      <c r="J110" s="19">
        <v>31021</v>
      </c>
      <c r="K110" s="19">
        <v>63352</v>
      </c>
      <c r="L110" s="19">
        <v>109964</v>
      </c>
      <c r="M110" s="19">
        <v>104723</v>
      </c>
      <c r="N110" s="19">
        <v>246301</v>
      </c>
      <c r="O110" s="19">
        <v>124494</v>
      </c>
      <c r="P110" s="59">
        <f t="shared" si="28"/>
        <v>1658291</v>
      </c>
      <c r="Q110" s="10">
        <f t="shared" si="29"/>
        <v>0</v>
      </c>
    </row>
    <row r="111" spans="2:32" ht="16.5" x14ac:dyDescent="0.25">
      <c r="B111" s="17" t="s">
        <v>116</v>
      </c>
      <c r="C111" s="18">
        <v>78859413</v>
      </c>
      <c r="D111" s="19">
        <v>4563308</v>
      </c>
      <c r="E111" s="19">
        <v>3237363</v>
      </c>
      <c r="F111" s="19">
        <v>5380597</v>
      </c>
      <c r="G111" s="19">
        <v>11270573</v>
      </c>
      <c r="H111" s="19">
        <v>14604552</v>
      </c>
      <c r="I111" s="19">
        <v>11774116</v>
      </c>
      <c r="J111" s="19">
        <v>3455646</v>
      </c>
      <c r="K111" s="19">
        <v>5384718</v>
      </c>
      <c r="L111" s="19">
        <v>4933984</v>
      </c>
      <c r="M111" s="19">
        <v>3408881</v>
      </c>
      <c r="N111" s="19">
        <v>7156821</v>
      </c>
      <c r="O111" s="19">
        <v>3688854</v>
      </c>
      <c r="P111" s="59">
        <f t="shared" si="28"/>
        <v>78859413</v>
      </c>
      <c r="Q111" s="10">
        <f t="shared" si="29"/>
        <v>0</v>
      </c>
    </row>
    <row r="112" spans="2:32" ht="28.5" x14ac:dyDescent="0.25">
      <c r="B112" s="17" t="s">
        <v>117</v>
      </c>
      <c r="C112" s="18">
        <v>71209926</v>
      </c>
      <c r="D112" s="19">
        <v>4958336</v>
      </c>
      <c r="E112" s="19">
        <v>4843642</v>
      </c>
      <c r="F112" s="19">
        <v>6147225</v>
      </c>
      <c r="G112" s="19">
        <v>4653027</v>
      </c>
      <c r="H112" s="19">
        <v>5322702</v>
      </c>
      <c r="I112" s="19">
        <v>6185717</v>
      </c>
      <c r="J112" s="19">
        <v>8711843</v>
      </c>
      <c r="K112" s="19">
        <v>7619365</v>
      </c>
      <c r="L112" s="19">
        <v>6109593</v>
      </c>
      <c r="M112" s="19">
        <v>5950355</v>
      </c>
      <c r="N112" s="19">
        <v>6101923</v>
      </c>
      <c r="O112" s="19">
        <v>4606197</v>
      </c>
      <c r="P112" s="59">
        <f t="shared" si="28"/>
        <v>71209925</v>
      </c>
      <c r="Q112" s="10">
        <f t="shared" si="29"/>
        <v>-1</v>
      </c>
    </row>
    <row r="113" spans="2:17" ht="16.5" x14ac:dyDescent="0.25">
      <c r="B113" s="17" t="s">
        <v>118</v>
      </c>
      <c r="C113" s="18">
        <v>14155304</v>
      </c>
      <c r="D113" s="19">
        <v>2560009</v>
      </c>
      <c r="E113" s="19">
        <v>1163005</v>
      </c>
      <c r="F113" s="19">
        <v>1569096</v>
      </c>
      <c r="G113" s="19">
        <v>626906</v>
      </c>
      <c r="H113" s="19">
        <v>1357985</v>
      </c>
      <c r="I113" s="19">
        <v>1627257</v>
      </c>
      <c r="J113" s="19">
        <v>1136499</v>
      </c>
      <c r="K113" s="19">
        <v>1042440</v>
      </c>
      <c r="L113" s="19">
        <v>1001204</v>
      </c>
      <c r="M113" s="19">
        <v>1167811</v>
      </c>
      <c r="N113" s="19">
        <v>482289</v>
      </c>
      <c r="O113" s="19">
        <v>420804</v>
      </c>
      <c r="P113" s="59">
        <f t="shared" si="28"/>
        <v>14155305</v>
      </c>
      <c r="Q113" s="10">
        <f t="shared" si="29"/>
        <v>1</v>
      </c>
    </row>
    <row r="114" spans="2:17" ht="17.25" thickBot="1" x14ac:dyDescent="0.3">
      <c r="B114" s="17" t="s">
        <v>119</v>
      </c>
      <c r="C114" s="18">
        <v>55905346</v>
      </c>
      <c r="D114" s="19">
        <v>6719141</v>
      </c>
      <c r="E114" s="19">
        <v>329670</v>
      </c>
      <c r="F114" s="19">
        <v>11198906</v>
      </c>
      <c r="G114" s="19">
        <v>579839</v>
      </c>
      <c r="H114" s="19">
        <v>615</v>
      </c>
      <c r="I114" s="19">
        <v>7360268</v>
      </c>
      <c r="J114" s="19">
        <v>2196346</v>
      </c>
      <c r="K114" s="19">
        <v>2854701</v>
      </c>
      <c r="L114" s="19">
        <v>7147648</v>
      </c>
      <c r="M114" s="19">
        <v>4250762</v>
      </c>
      <c r="N114" s="19">
        <v>11490128</v>
      </c>
      <c r="O114" s="19">
        <v>1777322</v>
      </c>
      <c r="P114" s="59">
        <f t="shared" si="28"/>
        <v>55905346</v>
      </c>
      <c r="Q114" s="10">
        <f t="shared" si="29"/>
        <v>0</v>
      </c>
    </row>
    <row r="115" spans="2:17" s="7" customFormat="1" ht="15.75" thickBot="1" x14ac:dyDescent="0.3">
      <c r="B115" s="53"/>
      <c r="C115" s="54">
        <v>36812548822</v>
      </c>
      <c r="D115" s="55">
        <f>+D10+D32+D34+D56+D63+D76+D88+D104+D109</f>
        <v>3665290894</v>
      </c>
      <c r="E115" s="55">
        <f t="shared" ref="E115:O115" si="37">+E10+E32+E34+E56+E63+E76+E88+E104+E109</f>
        <v>3303568157</v>
      </c>
      <c r="F115" s="55">
        <f t="shared" si="37"/>
        <v>3010838933</v>
      </c>
      <c r="G115" s="55">
        <f t="shared" si="37"/>
        <v>2695326044</v>
      </c>
      <c r="H115" s="55">
        <f t="shared" si="37"/>
        <v>3228077952</v>
      </c>
      <c r="I115" s="55">
        <f t="shared" si="37"/>
        <v>2967477309</v>
      </c>
      <c r="J115" s="55">
        <f t="shared" si="37"/>
        <v>3077277427</v>
      </c>
      <c r="K115" s="55">
        <f t="shared" si="37"/>
        <v>2757745160</v>
      </c>
      <c r="L115" s="55">
        <f t="shared" si="37"/>
        <v>2740339459.3600001</v>
      </c>
      <c r="M115" s="55">
        <f t="shared" si="37"/>
        <v>2664108631.1799998</v>
      </c>
      <c r="N115" s="55">
        <f t="shared" si="37"/>
        <v>2826567698.8400002</v>
      </c>
      <c r="O115" s="55">
        <f t="shared" si="37"/>
        <v>3875931156.6199999</v>
      </c>
      <c r="P115" s="59">
        <f t="shared" ref="P115" si="38">SUM(D115:O115)</f>
        <v>36812548822</v>
      </c>
      <c r="Q115" s="10">
        <f t="shared" si="29"/>
        <v>0</v>
      </c>
    </row>
    <row r="118" spans="2:17" x14ac:dyDescent="0.25"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</sheetData>
  <mergeCells count="3">
    <mergeCell ref="B2:O2"/>
    <mergeCell ref="B3:O3"/>
    <mergeCell ref="B4:O4"/>
  </mergeCells>
  <conditionalFormatting sqref="Q1:Q1048576">
    <cfRule type="iconSet" priority="1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Jesus Espino Carrillo</dc:creator>
  <cp:lastModifiedBy>Francisco Jesus Espino Carrillo</cp:lastModifiedBy>
  <dcterms:created xsi:type="dcterms:W3CDTF">2023-02-03T21:07:49Z</dcterms:created>
  <dcterms:modified xsi:type="dcterms:W3CDTF">2023-02-07T16:12:18Z</dcterms:modified>
</cp:coreProperties>
</file>