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calendario base mensual 2020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N130" i="1" s="1"/>
  <c r="N129" i="1"/>
  <c r="N128" i="1"/>
  <c r="N127" i="1"/>
  <c r="N126" i="1"/>
  <c r="N125" i="1"/>
  <c r="N124" i="1"/>
  <c r="N123" i="1"/>
  <c r="N122" i="1"/>
  <c r="N121" i="1"/>
  <c r="M111" i="1"/>
  <c r="K111" i="1"/>
  <c r="G111" i="1"/>
  <c r="N119" i="1"/>
  <c r="N118" i="1"/>
  <c r="N117" i="1"/>
  <c r="N116" i="1"/>
  <c r="N115" i="1"/>
  <c r="N114" i="1"/>
  <c r="N113" i="1"/>
  <c r="N112" i="1"/>
  <c r="L111" i="1"/>
  <c r="J111" i="1"/>
  <c r="I111" i="1"/>
  <c r="H111" i="1"/>
  <c r="F111" i="1"/>
  <c r="E111" i="1"/>
  <c r="D111" i="1"/>
  <c r="C111" i="1"/>
  <c r="B111" i="1"/>
  <c r="N110" i="1"/>
  <c r="N109" i="1"/>
  <c r="N108" i="1"/>
  <c r="N106" i="1"/>
  <c r="N105" i="1"/>
  <c r="N104" i="1"/>
  <c r="N103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N101" i="1"/>
  <c r="N100" i="1"/>
  <c r="M99" i="1"/>
  <c r="N99" i="1" s="1"/>
  <c r="N98" i="1"/>
  <c r="N97" i="1"/>
  <c r="N96" i="1"/>
  <c r="N95" i="1"/>
  <c r="N94" i="1"/>
  <c r="N93" i="1"/>
  <c r="N92" i="1"/>
  <c r="N91" i="1"/>
  <c r="M90" i="1"/>
  <c r="L90" i="1"/>
  <c r="K90" i="1"/>
  <c r="J90" i="1"/>
  <c r="I90" i="1"/>
  <c r="H90" i="1"/>
  <c r="G90" i="1"/>
  <c r="F90" i="1"/>
  <c r="E90" i="1"/>
  <c r="D90" i="1"/>
  <c r="C90" i="1"/>
  <c r="B90" i="1"/>
  <c r="N88" i="1"/>
  <c r="N87" i="1"/>
  <c r="N86" i="1"/>
  <c r="N85" i="1"/>
  <c r="N84" i="1"/>
  <c r="M83" i="1"/>
  <c r="L83" i="1"/>
  <c r="K83" i="1"/>
  <c r="J83" i="1"/>
  <c r="I83" i="1"/>
  <c r="H83" i="1"/>
  <c r="G83" i="1"/>
  <c r="F83" i="1"/>
  <c r="E83" i="1"/>
  <c r="D83" i="1"/>
  <c r="C83" i="1"/>
  <c r="B83" i="1"/>
  <c r="N82" i="1"/>
  <c r="N81" i="1"/>
  <c r="N80" i="1"/>
  <c r="N79" i="1"/>
  <c r="M78" i="1"/>
  <c r="L78" i="1"/>
  <c r="K78" i="1"/>
  <c r="J78" i="1"/>
  <c r="I78" i="1"/>
  <c r="H78" i="1"/>
  <c r="G78" i="1"/>
  <c r="F78" i="1"/>
  <c r="E78" i="1"/>
  <c r="D78" i="1"/>
  <c r="C78" i="1"/>
  <c r="B78" i="1"/>
  <c r="N77" i="1"/>
  <c r="C76" i="1"/>
  <c r="C74" i="1" s="1"/>
  <c r="B76" i="1"/>
  <c r="N75" i="1"/>
  <c r="M74" i="1"/>
  <c r="L74" i="1"/>
  <c r="L73" i="1" s="1"/>
  <c r="K74" i="1"/>
  <c r="K73" i="1" s="1"/>
  <c r="J74" i="1"/>
  <c r="I74" i="1"/>
  <c r="H74" i="1"/>
  <c r="H73" i="1" s="1"/>
  <c r="G74" i="1"/>
  <c r="G73" i="1" s="1"/>
  <c r="F74" i="1"/>
  <c r="E74" i="1"/>
  <c r="D74" i="1"/>
  <c r="D73" i="1" s="1"/>
  <c r="N72" i="1"/>
  <c r="N71" i="1"/>
  <c r="N70" i="1"/>
  <c r="N69" i="1"/>
  <c r="N68" i="1"/>
  <c r="N67" i="1"/>
  <c r="N66" i="1"/>
  <c r="M65" i="1"/>
  <c r="L65" i="1"/>
  <c r="L64" i="1" s="1"/>
  <c r="K65" i="1"/>
  <c r="K64" i="1" s="1"/>
  <c r="J65" i="1"/>
  <c r="J64" i="1" s="1"/>
  <c r="I65" i="1"/>
  <c r="I64" i="1" s="1"/>
  <c r="H65" i="1"/>
  <c r="H64" i="1" s="1"/>
  <c r="G65" i="1"/>
  <c r="G64" i="1" s="1"/>
  <c r="F65" i="1"/>
  <c r="F64" i="1" s="1"/>
  <c r="E65" i="1"/>
  <c r="E64" i="1" s="1"/>
  <c r="D65" i="1"/>
  <c r="D64" i="1" s="1"/>
  <c r="C65" i="1"/>
  <c r="C64" i="1" s="1"/>
  <c r="B65" i="1"/>
  <c r="M64" i="1"/>
  <c r="B64" i="1"/>
  <c r="N63" i="1"/>
  <c r="N62" i="1"/>
  <c r="N61" i="1"/>
  <c r="M60" i="1"/>
  <c r="L60" i="1"/>
  <c r="K60" i="1"/>
  <c r="J60" i="1"/>
  <c r="I60" i="1"/>
  <c r="H60" i="1"/>
  <c r="G60" i="1"/>
  <c r="F60" i="1"/>
  <c r="E60" i="1"/>
  <c r="D60" i="1"/>
  <c r="C60" i="1"/>
  <c r="B60" i="1"/>
  <c r="N59" i="1"/>
  <c r="M58" i="1"/>
  <c r="L58" i="1"/>
  <c r="K58" i="1"/>
  <c r="J58" i="1"/>
  <c r="I58" i="1"/>
  <c r="H58" i="1"/>
  <c r="G58" i="1"/>
  <c r="F58" i="1"/>
  <c r="E58" i="1"/>
  <c r="D58" i="1"/>
  <c r="C58" i="1"/>
  <c r="B58" i="1"/>
  <c r="N57" i="1"/>
  <c r="N56" i="1"/>
  <c r="N55" i="1"/>
  <c r="N54" i="1"/>
  <c r="N53" i="1"/>
  <c r="N52" i="1"/>
  <c r="N51" i="1"/>
  <c r="N50" i="1"/>
  <c r="N49" i="1"/>
  <c r="N48" i="1"/>
  <c r="N47" i="1"/>
  <c r="M46" i="1"/>
  <c r="L46" i="1"/>
  <c r="L44" i="1" s="1"/>
  <c r="L41" i="1" s="1"/>
  <c r="K46" i="1"/>
  <c r="K44" i="1" s="1"/>
  <c r="K41" i="1" s="1"/>
  <c r="J46" i="1"/>
  <c r="J44" i="1" s="1"/>
  <c r="J41" i="1" s="1"/>
  <c r="I46" i="1"/>
  <c r="I44" i="1" s="1"/>
  <c r="I41" i="1" s="1"/>
  <c r="E46" i="1"/>
  <c r="E44" i="1" s="1"/>
  <c r="E41" i="1" s="1"/>
  <c r="B46" i="1"/>
  <c r="B44" i="1" s="1"/>
  <c r="B41" i="1" s="1"/>
  <c r="N45" i="1"/>
  <c r="M44" i="1"/>
  <c r="M41" i="1" s="1"/>
  <c r="H44" i="1"/>
  <c r="G44" i="1"/>
  <c r="G41" i="1" s="1"/>
  <c r="F44" i="1"/>
  <c r="F41" i="1" s="1"/>
  <c r="D44" i="1"/>
  <c r="D41" i="1" s="1"/>
  <c r="C44" i="1"/>
  <c r="C41" i="1" s="1"/>
  <c r="N43" i="1"/>
  <c r="N42" i="1"/>
  <c r="H41" i="1"/>
  <c r="N35" i="1"/>
  <c r="N34" i="1"/>
  <c r="N33" i="1"/>
  <c r="N32" i="1"/>
  <c r="N31" i="1"/>
  <c r="N30" i="1"/>
  <c r="N29" i="1"/>
  <c r="N27" i="1"/>
  <c r="N26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3" i="1"/>
  <c r="L23" i="1"/>
  <c r="K23" i="1"/>
  <c r="J23" i="1"/>
  <c r="I23" i="1"/>
  <c r="H23" i="1"/>
  <c r="G23" i="1"/>
  <c r="F23" i="1"/>
  <c r="E23" i="1"/>
  <c r="D23" i="1"/>
  <c r="C23" i="1"/>
  <c r="B23" i="1"/>
  <c r="H22" i="1"/>
  <c r="H18" i="1" s="1"/>
  <c r="B22" i="1"/>
  <c r="C21" i="1"/>
  <c r="N21" i="1" s="1"/>
  <c r="C20" i="1"/>
  <c r="N20" i="1" s="1"/>
  <c r="N19" i="1"/>
  <c r="M18" i="1"/>
  <c r="L18" i="1"/>
  <c r="K18" i="1"/>
  <c r="J18" i="1"/>
  <c r="I18" i="1"/>
  <c r="G18" i="1"/>
  <c r="F18" i="1"/>
  <c r="E18" i="1"/>
  <c r="D18" i="1"/>
  <c r="L17" i="1"/>
  <c r="L16" i="1" s="1"/>
  <c r="K17" i="1"/>
  <c r="K16" i="1" s="1"/>
  <c r="J17" i="1"/>
  <c r="J16" i="1" s="1"/>
  <c r="H17" i="1"/>
  <c r="H16" i="1" s="1"/>
  <c r="E17" i="1"/>
  <c r="M16" i="1"/>
  <c r="I16" i="1"/>
  <c r="G16" i="1"/>
  <c r="F16" i="1"/>
  <c r="D16" i="1"/>
  <c r="C16" i="1"/>
  <c r="B16" i="1"/>
  <c r="N15" i="1"/>
  <c r="N14" i="1"/>
  <c r="N13" i="1"/>
  <c r="M12" i="1"/>
  <c r="L12" i="1"/>
  <c r="K12" i="1"/>
  <c r="J12" i="1"/>
  <c r="I12" i="1"/>
  <c r="H12" i="1"/>
  <c r="G12" i="1"/>
  <c r="F12" i="1"/>
  <c r="E12" i="1"/>
  <c r="D12" i="1"/>
  <c r="C12" i="1"/>
  <c r="B12" i="1"/>
  <c r="N11" i="1"/>
  <c r="N10" i="1"/>
  <c r="M9" i="1"/>
  <c r="L9" i="1"/>
  <c r="K9" i="1"/>
  <c r="J9" i="1"/>
  <c r="I9" i="1"/>
  <c r="H9" i="1"/>
  <c r="G9" i="1"/>
  <c r="F9" i="1"/>
  <c r="E9" i="1"/>
  <c r="D9" i="1"/>
  <c r="C9" i="1"/>
  <c r="B9" i="1"/>
  <c r="N8" i="1"/>
  <c r="M7" i="1"/>
  <c r="L7" i="1"/>
  <c r="K7" i="1"/>
  <c r="J7" i="1"/>
  <c r="I7" i="1"/>
  <c r="H7" i="1"/>
  <c r="G7" i="1"/>
  <c r="F7" i="1"/>
  <c r="E7" i="1"/>
  <c r="D7" i="1"/>
  <c r="C7" i="1"/>
  <c r="B7" i="1"/>
  <c r="M36" i="1" l="1"/>
  <c r="I36" i="1"/>
  <c r="M6" i="1"/>
  <c r="C18" i="1"/>
  <c r="C6" i="1" s="1"/>
  <c r="N22" i="1"/>
  <c r="N12" i="1"/>
  <c r="G36" i="1"/>
  <c r="H36" i="1"/>
  <c r="C73" i="1"/>
  <c r="I6" i="1"/>
  <c r="C36" i="1"/>
  <c r="B36" i="1"/>
  <c r="N36" i="1" s="1"/>
  <c r="J89" i="1"/>
  <c r="L36" i="1"/>
  <c r="K89" i="1"/>
  <c r="N58" i="1"/>
  <c r="E36" i="1"/>
  <c r="D36" i="1"/>
  <c r="F36" i="1"/>
  <c r="F89" i="1"/>
  <c r="N60" i="1"/>
  <c r="E73" i="1"/>
  <c r="M73" i="1"/>
  <c r="E89" i="1"/>
  <c r="I89" i="1"/>
  <c r="N120" i="1"/>
  <c r="N9" i="1"/>
  <c r="N23" i="1"/>
  <c r="K36" i="1"/>
  <c r="N78" i="1"/>
  <c r="F73" i="1"/>
  <c r="J73" i="1"/>
  <c r="N83" i="1"/>
  <c r="N90" i="1"/>
  <c r="G89" i="1"/>
  <c r="N64" i="1"/>
  <c r="N7" i="1"/>
  <c r="J36" i="1"/>
  <c r="N65" i="1"/>
  <c r="I73" i="1"/>
  <c r="M89" i="1"/>
  <c r="N102" i="1"/>
  <c r="C89" i="1"/>
  <c r="N76" i="1"/>
  <c r="B89" i="1"/>
  <c r="D89" i="1"/>
  <c r="H89" i="1"/>
  <c r="L89" i="1"/>
  <c r="J6" i="1"/>
  <c r="N25" i="1"/>
  <c r="N111" i="1"/>
  <c r="E16" i="1"/>
  <c r="E6" i="1" s="1"/>
  <c r="N17" i="1"/>
  <c r="F6" i="1"/>
  <c r="D6" i="1"/>
  <c r="H6" i="1"/>
  <c r="L6" i="1"/>
  <c r="G6" i="1"/>
  <c r="K6" i="1"/>
  <c r="N46" i="1"/>
  <c r="N44" i="1"/>
  <c r="N41" i="1" s="1"/>
  <c r="B18" i="1"/>
  <c r="B74" i="1"/>
  <c r="N18" i="1" l="1"/>
  <c r="N16" i="1"/>
  <c r="N89" i="1"/>
  <c r="B6" i="1"/>
  <c r="N6" i="1" s="1"/>
  <c r="N74" i="1"/>
  <c r="B73" i="1"/>
  <c r="N73" i="1" s="1"/>
</calcChain>
</file>

<file path=xl/comments1.xml><?xml version="1.0" encoding="utf-8"?>
<comments xmlns="http://schemas.openxmlformats.org/spreadsheetml/2006/main">
  <authors>
    <author>Francisco Jesus Espino Carrillo</author>
  </authors>
  <commentList>
    <comment ref="A76" authorId="0">
      <text>
        <r>
          <rPr>
            <b/>
            <sz val="9"/>
            <color indexed="81"/>
            <rFont val="Tahoma"/>
            <charset val="1"/>
          </rPr>
          <t>Francisco Jesus Espino Carrillo:</t>
        </r>
        <r>
          <rPr>
            <sz val="9"/>
            <color indexed="81"/>
            <rFont val="Tahoma"/>
            <charset val="1"/>
          </rPr>
          <t xml:space="preserve">
promedio 4 años revisar</t>
        </r>
      </text>
    </comment>
  </commentList>
</comments>
</file>

<file path=xl/sharedStrings.xml><?xml version="1.0" encoding="utf-8"?>
<sst xmlns="http://schemas.openxmlformats.org/spreadsheetml/2006/main" count="157" uniqueCount="152">
  <si>
    <t>IMPUESTOS</t>
  </si>
  <si>
    <t>IMPUESTO SOBRE LOS INGRESOS</t>
  </si>
  <si>
    <t xml:space="preserve">Del Impuesto Sobre Loterías, Rifas, Sorteos, Apuestas, Juegos Permitidos y Concursos </t>
  </si>
  <si>
    <t>IMPUESTO SOBRE EL PATRIMONIO</t>
  </si>
  <si>
    <t>Impuesto Sobre Adquisición de Bienes Muebles</t>
  </si>
  <si>
    <t xml:space="preserve">Impuesto Sobre Tenencia o Uso de Vehículos </t>
  </si>
  <si>
    <t>IMPUESTO SOBRE PRODUCCION, EL CONSUMO Y TRANSACCIONES</t>
  </si>
  <si>
    <t>Del Impuesto Sobre Servicios de Hospedaje</t>
  </si>
  <si>
    <t>IMPUESTOS AL COMERCIO EXTERIOR</t>
  </si>
  <si>
    <t>Impuestos al Comercio Exterior</t>
  </si>
  <si>
    <t>IMPUESTO SOBRE NÓMINAS Y ASIMILABLES</t>
  </si>
  <si>
    <t xml:space="preserve">Impuesto Sobre Nóminas </t>
  </si>
  <si>
    <t>IMPUESTOS ECOLÓGICOS</t>
  </si>
  <si>
    <t>Del Impuesto Por Remediación Ambiental en la Extracción de Materiales</t>
  </si>
  <si>
    <t>Impuesto De la Emisión de Gases a la Atmósfera</t>
  </si>
  <si>
    <t>Impuesto De la Emisión de Contaminantes al Suelo, Subsuelo y Agua</t>
  </si>
  <si>
    <t>Impuesto Al Depósito o Almacenamiento de Residuos</t>
  </si>
  <si>
    <t>ACCESORIOS IMPUESTOS</t>
  </si>
  <si>
    <t>Actualización de Impuestos</t>
  </si>
  <si>
    <t>OTROS IMPUESTOS</t>
  </si>
  <si>
    <t>Del Impuesto Adicional Para la Infraestructura</t>
  </si>
  <si>
    <t>Del Impuesto Para la Universidad Autónoma de Zacatecas</t>
  </si>
  <si>
    <t>IMPUESTOS NO COMPRENDIDOS EN LA LEY DE INGRESOS VIGENTE CAUSADOS EN EJERCICIOS FISCALES ANTERIORES PENDIENTES DE LIQUIDACIÓN O PAGO</t>
  </si>
  <si>
    <t>Impuestos no Comprendidos en la Ley de Ingresos vigente causados en ejercicios fiscales anteriores pendientes de Liquidación o pago</t>
  </si>
  <si>
    <t>CONTRIBUCIONES Y APORTACIONES DE SEGURIDAD SOCIAL</t>
  </si>
  <si>
    <t>Contribuciones y Aportaciones de Seguridad Social</t>
  </si>
  <si>
    <t>CONTRIBUCIONES Y MEJORAS</t>
  </si>
  <si>
    <t>Contribuciones y Mejoras para Obras Públicas</t>
  </si>
  <si>
    <t>Contribuciones y Mejoras para Obras Públicas no comprendidas en la Ley Vigente, causadas en ejercicios fiscales Anteriores pendientes de liquidación o Pagos</t>
  </si>
  <si>
    <t>DERECHOS</t>
  </si>
  <si>
    <t>DERECHOS POR EL USO, GOCE, APROVECHAMIENTO O EXPLOTACIÓN DE BIENES DE DOMINIO PÚBLICO</t>
  </si>
  <si>
    <t>Derechos por el uso, goce, aprovechamiento o explotación de bienes de dominio Público</t>
  </si>
  <si>
    <t>DERECHOS SOBRE HIDROCARBUROS</t>
  </si>
  <si>
    <t>Derechos sobre Hidrocarburos</t>
  </si>
  <si>
    <t>DERECHOS SOBRE PRESTACIÓN DE SERVICIOS</t>
  </si>
  <si>
    <t>Secretaría General de Gobierno</t>
  </si>
  <si>
    <t>Coordinación General Jurídica</t>
  </si>
  <si>
    <t>Secretaría de Finanzas</t>
  </si>
  <si>
    <t>Relacionados con Plaqueo</t>
  </si>
  <si>
    <t>Control Vehicular</t>
  </si>
  <si>
    <t>Catastro</t>
  </si>
  <si>
    <t>Registro Público</t>
  </si>
  <si>
    <t>Der s/ley de Bebidas Alcohólicas</t>
  </si>
  <si>
    <t>Secretaría de Obras Públicas</t>
  </si>
  <si>
    <t>Secretaría de Desarrollo Urbano vivienda y Ordenamiento territorial</t>
  </si>
  <si>
    <t>Secretaría de la Función Pública</t>
  </si>
  <si>
    <t>Secretaría de Educación</t>
  </si>
  <si>
    <t>Secretaría del Agua y Medio Ambiente</t>
  </si>
  <si>
    <t>Secretaría de Seguridad Pública</t>
  </si>
  <si>
    <t>Secretaría de Administración</t>
  </si>
  <si>
    <t>Organismos Públicos Desconcentrados</t>
  </si>
  <si>
    <t>OTROS DERECHOS</t>
  </si>
  <si>
    <t>Otros Derechos</t>
  </si>
  <si>
    <t>ACCESORIOS DE DERECHOS</t>
  </si>
  <si>
    <t>Actualización de Derechos</t>
  </si>
  <si>
    <t>DERECHOS NO COMPRENDIDOS EN LA LEY DE INGRESOS VIGENTE CAUSADOS EN EJERCICIOS FISCALES ANTERIORES PENDIENTES DE LIQUIDACIÓN O PAGO</t>
  </si>
  <si>
    <t>Derechos no comprendidos en la Ley de Ingresos vigente causados en ejercicios fiscales anteriores pendientes de liquidación o pago</t>
  </si>
  <si>
    <t>PRODUCTOS</t>
  </si>
  <si>
    <t>Productos de de Bienes Muebles e Inmuebles</t>
  </si>
  <si>
    <t>Capitales y Valores del Estado</t>
  </si>
  <si>
    <t>Otros Productos</t>
  </si>
  <si>
    <t>Patrocinios</t>
  </si>
  <si>
    <t>Intereses Generados</t>
  </si>
  <si>
    <t>PRODUCTOS NO COMPRENDIDOS EN LAS FRACCIONES DE LA LEY DE INGRESOS CAUSADAS EN EJERCICIOS FISCALES ANTERIORES PENDIENTES DE LIQUIDACIÓN O PAGO</t>
  </si>
  <si>
    <t>Productos no comprendidos en la Ley de Ingresos vigente causados en ejercicios fiscales anteriores pendientes de liquidación o pago</t>
  </si>
  <si>
    <t xml:space="preserve"> APROVECHAMIENTOS </t>
  </si>
  <si>
    <t>APROVECHAMIENTOS CORRIENTES</t>
  </si>
  <si>
    <t>Multas</t>
  </si>
  <si>
    <t>Indemnizaciones</t>
  </si>
  <si>
    <t>Reintegros</t>
  </si>
  <si>
    <t>ACCESORIOS</t>
  </si>
  <si>
    <t>Honorarios</t>
  </si>
  <si>
    <t>Gastos de Ejecución</t>
  </si>
  <si>
    <t>Recargos</t>
  </si>
  <si>
    <t>Multas del Estado</t>
  </si>
  <si>
    <t>OTROS APROVECHAMIENTOS</t>
  </si>
  <si>
    <t>Otros Aprovechamientos</t>
  </si>
  <si>
    <t>APROVECHAMIENTOS NO COMPRENDIDOS EN LAS FRACCIONES DE LA LEY DE INGRESOS CAUSADAS EN EJERCICIOS FISCALES ANTERIORES PENDIENTES DE LIQUIDACIÓN O PAGO</t>
  </si>
  <si>
    <t>Aprovechamiento no comprendidos en la Ley de Ingresos vigente causados en ejercicios fiscales anteriores pendientes de liquidación o pago</t>
  </si>
  <si>
    <t>INGRESOS POR VENTA DE BIENES Y SERVICIOS</t>
  </si>
  <si>
    <t>Ingresos por Venta De Bienes y Servicios</t>
  </si>
  <si>
    <t>PARTICIPACIONES, APORTACIONES, CONVENIOS, INCENTIVOS DERIVADOS DE LA COLABORACIÓN FISCAL, FONDOS DISTINTOS DE LAS APORTACIONES</t>
  </si>
  <si>
    <t>PARTICIPACIONES</t>
  </si>
  <si>
    <t xml:space="preserve">Fondo General </t>
  </si>
  <si>
    <t>Fondo De Fomento Municipal</t>
  </si>
  <si>
    <t>Fondo De Fiscalización</t>
  </si>
  <si>
    <t>Fondo de Compensación 10 Entidades Menos PIB</t>
  </si>
  <si>
    <t>Impuestos Especial Sobre la Producción y Servicios</t>
  </si>
  <si>
    <t>IEPS a la Venta Final Gasolinas y Diesel</t>
  </si>
  <si>
    <t>Fondo de Impuesto Sobre la Renta</t>
  </si>
  <si>
    <t>Fondo de Compensación Impuesto Sobre Automóviles Nuevos</t>
  </si>
  <si>
    <t>Incentivos Impuesto Sobre Automóviles Nuevos</t>
  </si>
  <si>
    <t>Fondo de Compensación de RePeCo e Régimen Intermedio</t>
  </si>
  <si>
    <t>Otros Incentivos</t>
  </si>
  <si>
    <t>APORTACIONES</t>
  </si>
  <si>
    <t>Fondo  de Aportaciones para  Nómina Educativa y Gasto Operativo (FONE)</t>
  </si>
  <si>
    <t>Fondo de Aportación para los Servicios de Salud (FASSA)</t>
  </si>
  <si>
    <t>Fondo de Aportaciones para la Infraestructura Social (FAIS)</t>
  </si>
  <si>
    <t>Fondo de Aportaciones para el Fortalecimiento para los Municipios (FORTAMUN)</t>
  </si>
  <si>
    <t>Fondo de Aportaciones Múltiples (FAM)</t>
  </si>
  <si>
    <t>Fondo de Aportaciones para la Educación Tecnológica y de Adultos (FAETA)</t>
  </si>
  <si>
    <t>Fondo de Aportaciones para la Seguridad Pública de los Estados (FASP)</t>
  </si>
  <si>
    <t>Fondo de Aportaciones para el Fortalecimiento de las Entidades Federativas (FAFEF)</t>
  </si>
  <si>
    <t>CONVENIOS Y ASIGNACIONES</t>
  </si>
  <si>
    <t>Ramo 4 Gobernación</t>
  </si>
  <si>
    <t>Ramo 6 Hacienda y Crédito Público</t>
  </si>
  <si>
    <t>Ramo 8 Agricultura Desarrollo Rural</t>
  </si>
  <si>
    <t>Ramo 9 Comunicaciones y Transportes</t>
  </si>
  <si>
    <t>Ramo 10 Economía</t>
  </si>
  <si>
    <t>Ramo 11 Educacion Pública</t>
  </si>
  <si>
    <t>Ramo 12 Salud</t>
  </si>
  <si>
    <t>Ramo 15 Desarrollo Agrario, Territorial y Urbano</t>
  </si>
  <si>
    <t>Ramo 16 Medio Ambiente y Recursos Naturales</t>
  </si>
  <si>
    <t>Ramo 20 Bienestar</t>
  </si>
  <si>
    <t>Ramo 21 Turismo</t>
  </si>
  <si>
    <t>Ramo 23 Provisiones Salariales y Económicas</t>
  </si>
  <si>
    <t>Ramo 27 Función Pública</t>
  </si>
  <si>
    <t>Ramo 48 Cultura</t>
  </si>
  <si>
    <t>CONVENIO DE COLABORACION ESTADO-MUNICIPIOS</t>
  </si>
  <si>
    <t>CONVENIOS CON FIDEICOMISOS</t>
  </si>
  <si>
    <t>DERECHOS DE ORIGEN FEDERAL</t>
  </si>
  <si>
    <t>CONVENIOS DE FIDEICOMISOS APORT</t>
  </si>
  <si>
    <t>INGRESOS COORDINADOS</t>
  </si>
  <si>
    <t xml:space="preserve"> Multas Federales no Fiscales</t>
  </si>
  <si>
    <t xml:space="preserve"> Fiscalización Concurrente</t>
  </si>
  <si>
    <t xml:space="preserve"> Ganancia por Enajenación de Bienes Inmuebles</t>
  </si>
  <si>
    <t xml:space="preserve"> Control de Obligaciones</t>
  </si>
  <si>
    <t>Créditos Fiscales</t>
  </si>
  <si>
    <t xml:space="preserve"> Régimen de Incorporación Fiscal</t>
  </si>
  <si>
    <t>Fondos Diferentes a Participaciones</t>
  </si>
  <si>
    <t>TRANSFERENCIAS, ASIGNACIONES, SUBSIDIOS Y OTRAS AYUDAS</t>
  </si>
  <si>
    <t>Transferencias Internas y Asignaciones al Sector Público</t>
  </si>
  <si>
    <t>INGRESOS FINANCIEROS</t>
  </si>
  <si>
    <t>INTERESES GANADOS DE VALORES, CRÉDITOS, BONOS Y OTROS</t>
  </si>
  <si>
    <t>FINANCIAMIENTO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</si>
  <si>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</si>
  <si>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</si>
  <si>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</si>
  <si>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</si>
  <si>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</si>
  <si>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</si>
  <si>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</si>
  <si>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</si>
  <si>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</si>
  <si>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</si>
  <si>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</si>
  <si>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</si>
  <si>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</si>
  <si>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GOBIERNO DEL ESTADO DE ZACATECAS</t>
  </si>
  <si>
    <t>SECRETARÍA DE FINANZAS</t>
  </si>
  <si>
    <t>SUBSECRETARÍA DE INGRESOS</t>
  </si>
  <si>
    <t>CALENDARIO DE INGRESOS DEL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</si>
</sst>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64" fontId="2" fillId="2" borderId="0" xfId="1" applyNumberFormat="1" applyFont="1" applyFill="1"/>
    <xf numFmtId="164" fontId="2" fillId="2" borderId="0" xfId="0" applyNumberFormat="1" applyFont="1" applyFill="1"/>
    <xf numFmtId="164" fontId="2" fillId="0" borderId="0" xfId="1" applyNumberFormat="1" applyFont="1"/>
    <xf numFmtId="164" fontId="2" fillId="0" borderId="0" xfId="0" applyNumberFormat="1" applyFont="1"/>
    <xf numFmtId="164" fontId="0" fillId="0" borderId="0" xfId="1" applyNumberFormat="1" applyFont="1"/>
    <xf numFmtId="164" fontId="1" fillId="0" borderId="0" xfId="1" applyNumberFormat="1" applyFont="1"/>
    <xf numFmtId="164" fontId="0" fillId="0" borderId="0" xfId="0" applyNumberFormat="1"/>
    <xf numFmtId="164" fontId="1" fillId="0" borderId="0" xfId="1" applyNumberFormat="1" applyFont="1" applyFill="1"/>
    <xf numFmtId="164" fontId="4" fillId="0" borderId="0" xfId="1" applyNumberFormat="1" applyFont="1"/>
    <xf numFmtId="164" fontId="5" fillId="0" borderId="0" xfId="1" applyNumberFormat="1" applyFont="1"/>
    <xf numFmtId="0" fontId="6" fillId="0" borderId="0" xfId="0" applyFont="1" applyAlignment="1">
      <alignment wrapText="1"/>
    </xf>
    <xf numFmtId="164" fontId="6" fillId="0" borderId="0" xfId="1" applyNumberFormat="1" applyFont="1"/>
    <xf numFmtId="164" fontId="7" fillId="0" borderId="0" xfId="1" applyNumberFormat="1" applyFont="1"/>
    <xf numFmtId="164" fontId="8" fillId="0" borderId="0" xfId="1" applyNumberFormat="1" applyFont="1"/>
    <xf numFmtId="0" fontId="6" fillId="0" borderId="0" xfId="0" applyFont="1" applyFill="1" applyAlignment="1">
      <alignment wrapText="1"/>
    </xf>
    <xf numFmtId="164" fontId="6" fillId="0" borderId="0" xfId="1" applyNumberFormat="1" applyFont="1" applyFill="1"/>
    <xf numFmtId="164" fontId="7" fillId="0" borderId="0" xfId="1" applyNumberFormat="1" applyFont="1" applyFill="1"/>
    <xf numFmtId="164" fontId="9" fillId="0" borderId="0" xfId="1" applyNumberFormat="1" applyFont="1"/>
    <xf numFmtId="164" fontId="9" fillId="0" borderId="0" xfId="0" applyNumberFormat="1" applyFont="1"/>
    <xf numFmtId="164" fontId="6" fillId="0" borderId="0" xfId="0" applyNumberFormat="1" applyFont="1"/>
    <xf numFmtId="164" fontId="9" fillId="2" borderId="0" xfId="1" applyNumberFormat="1" applyFont="1" applyFill="1"/>
    <xf numFmtId="164" fontId="9" fillId="2" borderId="0" xfId="0" applyNumberFormat="1" applyFont="1" applyFill="1"/>
    <xf numFmtId="164" fontId="0" fillId="0" borderId="0" xfId="0" applyNumberFormat="1" applyFont="1"/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4" fillId="2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164" fontId="0" fillId="0" borderId="0" xfId="0" applyNumberFormat="1" applyFont="1" applyFill="1"/>
    <xf numFmtId="164" fontId="3" fillId="0" borderId="0" xfId="1" applyNumberFormat="1" applyFont="1" applyFill="1"/>
    <xf numFmtId="164" fontId="15" fillId="0" borderId="0" xfId="1" applyNumberFormat="1" applyFont="1"/>
    <xf numFmtId="164" fontId="15" fillId="0" borderId="0" xfId="1" applyNumberFormat="1" applyFont="1" applyFill="1"/>
    <xf numFmtId="164" fontId="16" fillId="0" borderId="0" xfId="1" applyNumberFormat="1" applyFont="1"/>
    <xf numFmtId="0" fontId="17" fillId="0" borderId="0" xfId="0" applyFont="1" applyAlignment="1">
      <alignment wrapText="1"/>
    </xf>
    <xf numFmtId="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46"/>
  <sheetViews>
    <sheetView tabSelected="1" topLeftCell="B107" workbookViewId="0">
      <selection sqref="A1:N145"/>
    </sheetView>
  </sheetViews>
  <sheetFormatPr baseColWidth="10" defaultRowHeight="15" x14ac:dyDescent="0.25"/>
  <cols>
    <col min="1" max="1" width="64" style="25" customWidth="1"/>
    <col min="2" max="13" width="15.7109375" bestFit="1" customWidth="1"/>
    <col min="14" max="14" width="16.85546875" bestFit="1" customWidth="1"/>
  </cols>
  <sheetData>
    <row r="1" spans="1:15" ht="18.75" x14ac:dyDescent="0.3">
      <c r="A1" s="37" t="s">
        <v>148</v>
      </c>
    </row>
    <row r="2" spans="1:15" ht="18.75" x14ac:dyDescent="0.3">
      <c r="A2" s="37" t="s">
        <v>149</v>
      </c>
    </row>
    <row r="3" spans="1:15" ht="18.75" x14ac:dyDescent="0.3">
      <c r="A3" s="37" t="s">
        <v>150</v>
      </c>
    </row>
    <row r="4" spans="1:15" ht="18.75" x14ac:dyDescent="0.3">
      <c r="A4" s="37" t="s">
        <v>151</v>
      </c>
    </row>
    <row r="5" spans="1:15" x14ac:dyDescent="0.25">
      <c r="B5" s="24" t="s">
        <v>135</v>
      </c>
      <c r="C5" s="24" t="s">
        <v>136</v>
      </c>
      <c r="D5" s="24" t="s">
        <v>137</v>
      </c>
      <c r="E5" s="24" t="s">
        <v>138</v>
      </c>
      <c r="F5" s="24" t="s">
        <v>139</v>
      </c>
      <c r="G5" s="24" t="s">
        <v>140</v>
      </c>
      <c r="H5" s="24" t="s">
        <v>141</v>
      </c>
      <c r="I5" s="24" t="s">
        <v>142</v>
      </c>
      <c r="J5" s="24" t="s">
        <v>143</v>
      </c>
      <c r="K5" s="24" t="s">
        <v>144</v>
      </c>
      <c r="L5" s="24" t="s">
        <v>145</v>
      </c>
      <c r="M5" s="24" t="s">
        <v>146</v>
      </c>
      <c r="N5" s="24" t="s">
        <v>147</v>
      </c>
    </row>
    <row r="6" spans="1:15" x14ac:dyDescent="0.25">
      <c r="A6" s="26" t="s">
        <v>0</v>
      </c>
      <c r="B6" s="2">
        <f>+B7+B9+B12+B16+B18+B23+B25</f>
        <v>227653118</v>
      </c>
      <c r="C6" s="2">
        <f t="shared" ref="C6:M6" si="0">+C7+C9+C12+C16+C18+C23+C25</f>
        <v>114047794</v>
      </c>
      <c r="D6" s="2">
        <f t="shared" si="0"/>
        <v>97413317</v>
      </c>
      <c r="E6" s="2">
        <f t="shared" si="0"/>
        <v>82492540</v>
      </c>
      <c r="F6" s="2">
        <f t="shared" si="0"/>
        <v>74363768</v>
      </c>
      <c r="G6" s="2">
        <f t="shared" si="0"/>
        <v>90827925</v>
      </c>
      <c r="H6" s="2">
        <f t="shared" si="0"/>
        <v>71232948</v>
      </c>
      <c r="I6" s="2">
        <f t="shared" si="0"/>
        <v>77225499</v>
      </c>
      <c r="J6" s="2">
        <f t="shared" si="0"/>
        <v>78414452</v>
      </c>
      <c r="K6" s="2">
        <f t="shared" si="0"/>
        <v>74285723</v>
      </c>
      <c r="L6" s="2">
        <f t="shared" si="0"/>
        <v>68343863</v>
      </c>
      <c r="M6" s="2">
        <f t="shared" si="0"/>
        <v>1260130266</v>
      </c>
      <c r="N6" s="1">
        <f>SUM(B6:M6)</f>
        <v>2316431213</v>
      </c>
      <c r="O6" s="38"/>
    </row>
    <row r="7" spans="1:15" x14ac:dyDescent="0.25">
      <c r="A7" s="27" t="s">
        <v>1</v>
      </c>
      <c r="B7" s="4">
        <f>+B8</f>
        <v>550279</v>
      </c>
      <c r="C7" s="4">
        <f t="shared" ref="C7:M7" si="1">+C8</f>
        <v>71303</v>
      </c>
      <c r="D7" s="4">
        <f t="shared" si="1"/>
        <v>85213</v>
      </c>
      <c r="E7" s="4">
        <f t="shared" si="1"/>
        <v>111323</v>
      </c>
      <c r="F7" s="4">
        <f t="shared" si="1"/>
        <v>63131</v>
      </c>
      <c r="G7" s="4">
        <f t="shared" si="1"/>
        <v>98120</v>
      </c>
      <c r="H7" s="4">
        <f t="shared" si="1"/>
        <v>68159</v>
      </c>
      <c r="I7" s="4">
        <f t="shared" si="1"/>
        <v>81313</v>
      </c>
      <c r="J7" s="4">
        <f t="shared" si="1"/>
        <v>114186</v>
      </c>
      <c r="K7" s="4">
        <f t="shared" si="1"/>
        <v>139150</v>
      </c>
      <c r="L7" s="4">
        <f t="shared" si="1"/>
        <v>101359</v>
      </c>
      <c r="M7" s="4">
        <f t="shared" si="1"/>
        <v>63432</v>
      </c>
      <c r="N7" s="3">
        <f t="shared" ref="N7:N65" si="2">SUM(B7:M7)</f>
        <v>1546968</v>
      </c>
    </row>
    <row r="8" spans="1:15" ht="26.25" x14ac:dyDescent="0.25">
      <c r="A8" s="25" t="s">
        <v>2</v>
      </c>
      <c r="B8" s="6">
        <v>550279</v>
      </c>
      <c r="C8" s="6">
        <v>71303</v>
      </c>
      <c r="D8" s="6">
        <v>85213</v>
      </c>
      <c r="E8" s="6">
        <v>111323</v>
      </c>
      <c r="F8" s="6">
        <v>63131</v>
      </c>
      <c r="G8" s="6">
        <v>98120</v>
      </c>
      <c r="H8" s="6">
        <v>68159</v>
      </c>
      <c r="I8" s="6">
        <v>81313</v>
      </c>
      <c r="J8" s="6">
        <v>114186</v>
      </c>
      <c r="K8" s="6">
        <v>139150</v>
      </c>
      <c r="L8" s="6">
        <v>101359</v>
      </c>
      <c r="M8" s="6">
        <v>63432</v>
      </c>
      <c r="N8" s="5">
        <f t="shared" si="2"/>
        <v>1546968</v>
      </c>
    </row>
    <row r="9" spans="1:15" x14ac:dyDescent="0.25">
      <c r="A9" s="27" t="s">
        <v>3</v>
      </c>
      <c r="B9" s="3">
        <f>+B10+B11</f>
        <v>3963209</v>
      </c>
      <c r="C9" s="3">
        <f t="shared" ref="C9:M9" si="3">+C10+C11</f>
        <v>2856695</v>
      </c>
      <c r="D9" s="3">
        <f t="shared" si="3"/>
        <v>2813030</v>
      </c>
      <c r="E9" s="3">
        <f t="shared" si="3"/>
        <v>1748299</v>
      </c>
      <c r="F9" s="3">
        <f t="shared" si="3"/>
        <v>1959587</v>
      </c>
      <c r="G9" s="3">
        <f t="shared" si="3"/>
        <v>1969266</v>
      </c>
      <c r="H9" s="3">
        <f t="shared" si="3"/>
        <v>2326949</v>
      </c>
      <c r="I9" s="3">
        <f t="shared" si="3"/>
        <v>2095823</v>
      </c>
      <c r="J9" s="3">
        <f t="shared" si="3"/>
        <v>2084903</v>
      </c>
      <c r="K9" s="3">
        <f t="shared" si="3"/>
        <v>1820893</v>
      </c>
      <c r="L9" s="3">
        <f t="shared" si="3"/>
        <v>1035400</v>
      </c>
      <c r="M9" s="3">
        <f t="shared" si="3"/>
        <v>1271477</v>
      </c>
      <c r="N9" s="3">
        <f t="shared" si="2"/>
        <v>25945531</v>
      </c>
    </row>
    <row r="10" spans="1:15" x14ac:dyDescent="0.25">
      <c r="A10" s="25" t="s">
        <v>4</v>
      </c>
      <c r="B10" s="6">
        <v>3469997</v>
      </c>
      <c r="C10" s="6">
        <v>2477764</v>
      </c>
      <c r="D10" s="6">
        <v>2507968</v>
      </c>
      <c r="E10" s="6">
        <v>1562008</v>
      </c>
      <c r="F10" s="6">
        <v>1832166</v>
      </c>
      <c r="G10" s="6">
        <v>1798021</v>
      </c>
      <c r="H10" s="6">
        <v>2180678</v>
      </c>
      <c r="I10" s="6">
        <v>1965879</v>
      </c>
      <c r="J10" s="6">
        <v>1935926</v>
      </c>
      <c r="K10" s="6">
        <v>1705953</v>
      </c>
      <c r="L10" s="6">
        <v>984003</v>
      </c>
      <c r="M10" s="6">
        <v>1025168</v>
      </c>
      <c r="N10" s="5">
        <f t="shared" si="2"/>
        <v>23445531</v>
      </c>
    </row>
    <row r="11" spans="1:15" x14ac:dyDescent="0.25">
      <c r="A11" s="25" t="s">
        <v>5</v>
      </c>
      <c r="B11" s="6">
        <v>493212</v>
      </c>
      <c r="C11" s="6">
        <v>378931</v>
      </c>
      <c r="D11" s="6">
        <v>305062</v>
      </c>
      <c r="E11" s="6">
        <v>186291</v>
      </c>
      <c r="F11" s="6">
        <v>127421</v>
      </c>
      <c r="G11" s="6">
        <v>171245</v>
      </c>
      <c r="H11" s="6">
        <v>146271</v>
      </c>
      <c r="I11" s="6">
        <v>129944</v>
      </c>
      <c r="J11" s="6">
        <v>148977</v>
      </c>
      <c r="K11" s="6">
        <v>114940</v>
      </c>
      <c r="L11" s="6">
        <v>51397</v>
      </c>
      <c r="M11" s="6">
        <v>246309</v>
      </c>
      <c r="N11" s="5">
        <f t="shared" si="2"/>
        <v>2500000</v>
      </c>
    </row>
    <row r="12" spans="1:15" x14ac:dyDescent="0.25">
      <c r="A12" s="27" t="s">
        <v>6</v>
      </c>
      <c r="B12" s="4">
        <f>+B13</f>
        <v>3023730</v>
      </c>
      <c r="C12" s="4">
        <f t="shared" ref="C12:M12" si="4">+C13</f>
        <v>279648</v>
      </c>
      <c r="D12" s="4">
        <f t="shared" si="4"/>
        <v>27874</v>
      </c>
      <c r="E12" s="4">
        <f t="shared" si="4"/>
        <v>2402076</v>
      </c>
      <c r="F12" s="4">
        <f t="shared" si="4"/>
        <v>185037</v>
      </c>
      <c r="G12" s="4">
        <f t="shared" si="4"/>
        <v>48144</v>
      </c>
      <c r="H12" s="4">
        <f t="shared" si="4"/>
        <v>3110925</v>
      </c>
      <c r="I12" s="4">
        <f t="shared" si="4"/>
        <v>313555</v>
      </c>
      <c r="J12" s="4">
        <f t="shared" si="4"/>
        <v>84380</v>
      </c>
      <c r="K12" s="4">
        <f t="shared" si="4"/>
        <v>3566532</v>
      </c>
      <c r="L12" s="4">
        <f t="shared" si="4"/>
        <v>177312</v>
      </c>
      <c r="M12" s="4">
        <f t="shared" si="4"/>
        <v>52915</v>
      </c>
      <c r="N12" s="3">
        <f t="shared" si="2"/>
        <v>13272128</v>
      </c>
    </row>
    <row r="13" spans="1:15" x14ac:dyDescent="0.25">
      <c r="A13" s="25" t="s">
        <v>7</v>
      </c>
      <c r="B13" s="6">
        <v>3023730</v>
      </c>
      <c r="C13" s="6">
        <v>279648</v>
      </c>
      <c r="D13" s="6">
        <v>27874</v>
      </c>
      <c r="E13" s="6">
        <v>2402076</v>
      </c>
      <c r="F13" s="6">
        <v>185037</v>
      </c>
      <c r="G13" s="6">
        <v>48144</v>
      </c>
      <c r="H13" s="6">
        <v>3110925</v>
      </c>
      <c r="I13" s="6">
        <v>313555</v>
      </c>
      <c r="J13" s="6">
        <v>84380</v>
      </c>
      <c r="K13" s="6">
        <v>3566532</v>
      </c>
      <c r="L13" s="6">
        <v>177312</v>
      </c>
      <c r="M13" s="6">
        <v>52915</v>
      </c>
      <c r="N13" s="5">
        <f t="shared" si="2"/>
        <v>13272128</v>
      </c>
    </row>
    <row r="14" spans="1:15" x14ac:dyDescent="0.25">
      <c r="A14" s="27" t="s">
        <v>8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f t="shared" si="2"/>
        <v>0</v>
      </c>
    </row>
    <row r="15" spans="1:15" x14ac:dyDescent="0.25">
      <c r="A15" s="25" t="s">
        <v>9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si="2"/>
        <v>0</v>
      </c>
    </row>
    <row r="16" spans="1:15" x14ac:dyDescent="0.25">
      <c r="A16" s="27" t="s">
        <v>10</v>
      </c>
      <c r="B16" s="4">
        <f>+B17</f>
        <v>67525971</v>
      </c>
      <c r="C16" s="4">
        <f t="shared" ref="C16:M16" si="5">+C17</f>
        <v>54586359</v>
      </c>
      <c r="D16" s="4">
        <f t="shared" si="5"/>
        <v>53191985</v>
      </c>
      <c r="E16" s="4">
        <f t="shared" si="5"/>
        <v>53724384</v>
      </c>
      <c r="F16" s="4">
        <f t="shared" si="5"/>
        <v>53937730</v>
      </c>
      <c r="G16" s="4">
        <f t="shared" si="5"/>
        <v>70271020</v>
      </c>
      <c r="H16" s="4">
        <f t="shared" si="5"/>
        <v>52800619</v>
      </c>
      <c r="I16" s="4">
        <f t="shared" si="5"/>
        <v>59872746</v>
      </c>
      <c r="J16" s="4">
        <f t="shared" si="5"/>
        <v>59469787</v>
      </c>
      <c r="K16" s="4">
        <f t="shared" si="5"/>
        <v>54159340</v>
      </c>
      <c r="L16" s="4">
        <f t="shared" si="5"/>
        <v>55424827</v>
      </c>
      <c r="M16" s="4">
        <f t="shared" si="5"/>
        <v>52473477</v>
      </c>
      <c r="N16" s="3">
        <f t="shared" si="2"/>
        <v>687438245</v>
      </c>
    </row>
    <row r="17" spans="1:15" x14ac:dyDescent="0.25">
      <c r="A17" s="25" t="s">
        <v>11</v>
      </c>
      <c r="B17" s="6">
        <v>67525971</v>
      </c>
      <c r="C17" s="6">
        <v>54586359</v>
      </c>
      <c r="D17" s="6">
        <v>53191985</v>
      </c>
      <c r="E17" s="6">
        <f>57724384-4000000</f>
        <v>53724384</v>
      </c>
      <c r="F17" s="6">
        <v>53937730</v>
      </c>
      <c r="G17" s="6">
        <v>70271020</v>
      </c>
      <c r="H17" s="6">
        <f>48800619+4000000</f>
        <v>52800619</v>
      </c>
      <c r="I17" s="6">
        <v>59872746</v>
      </c>
      <c r="J17" s="6">
        <f>69469787-10000000</f>
        <v>59469787</v>
      </c>
      <c r="K17" s="6">
        <f>49159340+5000000</f>
        <v>54159340</v>
      </c>
      <c r="L17" s="6">
        <f>50424827+5000000</f>
        <v>55424827</v>
      </c>
      <c r="M17" s="6">
        <v>52473477</v>
      </c>
      <c r="N17" s="5">
        <f t="shared" si="2"/>
        <v>687438245</v>
      </c>
    </row>
    <row r="18" spans="1:15" x14ac:dyDescent="0.25">
      <c r="A18" s="27" t="s">
        <v>12</v>
      </c>
      <c r="B18" s="3">
        <f>+B19+B20+B21+B22</f>
        <v>3644733</v>
      </c>
      <c r="C18" s="3">
        <f t="shared" ref="C18:M18" si="6">+C19+C20+C21+C22</f>
        <v>3944094</v>
      </c>
      <c r="D18" s="3">
        <f t="shared" si="6"/>
        <v>2970093</v>
      </c>
      <c r="E18" s="3">
        <f t="shared" si="6"/>
        <v>3800694</v>
      </c>
      <c r="F18" s="3">
        <f t="shared" si="6"/>
        <v>3314920</v>
      </c>
      <c r="G18" s="3">
        <f t="shared" si="6"/>
        <v>2951380</v>
      </c>
      <c r="H18" s="3">
        <f t="shared" si="6"/>
        <v>2116893</v>
      </c>
      <c r="I18" s="3">
        <f t="shared" si="6"/>
        <v>3127543</v>
      </c>
      <c r="J18" s="3">
        <f t="shared" si="6"/>
        <v>3299471</v>
      </c>
      <c r="K18" s="3">
        <f t="shared" si="6"/>
        <v>2511002</v>
      </c>
      <c r="L18" s="3">
        <f t="shared" si="6"/>
        <v>2436074</v>
      </c>
      <c r="M18" s="3">
        <f t="shared" si="6"/>
        <v>1195883103</v>
      </c>
      <c r="N18" s="3">
        <f t="shared" si="2"/>
        <v>1230000000</v>
      </c>
    </row>
    <row r="19" spans="1:15" x14ac:dyDescent="0.25">
      <c r="A19" s="25" t="s">
        <v>13</v>
      </c>
      <c r="B19" s="6">
        <v>1691</v>
      </c>
      <c r="C19" s="6">
        <v>2450</v>
      </c>
      <c r="D19" s="6">
        <v>1419</v>
      </c>
      <c r="E19" s="6">
        <v>1330</v>
      </c>
      <c r="F19" s="6">
        <v>1935</v>
      </c>
      <c r="G19" s="6">
        <v>913</v>
      </c>
      <c r="H19" s="6">
        <v>1691</v>
      </c>
      <c r="I19" s="6">
        <v>2450</v>
      </c>
      <c r="J19" s="6">
        <v>1419</v>
      </c>
      <c r="K19" s="6">
        <v>1330</v>
      </c>
      <c r="L19" s="6">
        <v>1935</v>
      </c>
      <c r="M19" s="6">
        <v>399981437</v>
      </c>
      <c r="N19" s="5">
        <f t="shared" si="2"/>
        <v>400000000</v>
      </c>
    </row>
    <row r="20" spans="1:15" x14ac:dyDescent="0.25">
      <c r="A20" s="25" t="s">
        <v>14</v>
      </c>
      <c r="B20" s="6">
        <v>811704</v>
      </c>
      <c r="C20" s="6">
        <f>224362</f>
        <v>224362</v>
      </c>
      <c r="D20" s="6">
        <v>214762</v>
      </c>
      <c r="E20" s="6">
        <v>216262</v>
      </c>
      <c r="F20" s="6">
        <v>205341</v>
      </c>
      <c r="G20" s="6">
        <v>205443</v>
      </c>
      <c r="H20" s="6">
        <v>179418</v>
      </c>
      <c r="I20" s="6">
        <v>184030</v>
      </c>
      <c r="J20" s="6">
        <v>184712</v>
      </c>
      <c r="K20" s="6">
        <v>103015</v>
      </c>
      <c r="L20" s="6">
        <v>101914</v>
      </c>
      <c r="M20" s="6">
        <v>127369037</v>
      </c>
      <c r="N20" s="5">
        <f t="shared" si="2"/>
        <v>130000000</v>
      </c>
    </row>
    <row r="21" spans="1:15" x14ac:dyDescent="0.25">
      <c r="A21" s="25" t="s">
        <v>15</v>
      </c>
      <c r="B21" s="6">
        <v>10040</v>
      </c>
      <c r="C21" s="6">
        <f>34862-1000</f>
        <v>33862</v>
      </c>
      <c r="D21" s="6">
        <v>45085</v>
      </c>
      <c r="E21" s="6">
        <v>45390</v>
      </c>
      <c r="F21" s="6">
        <v>61560</v>
      </c>
      <c r="G21" s="6">
        <v>22615</v>
      </c>
      <c r="H21" s="6">
        <v>19861</v>
      </c>
      <c r="I21" s="6">
        <v>16734</v>
      </c>
      <c r="J21" s="6">
        <v>30456</v>
      </c>
      <c r="K21" s="6">
        <v>59520</v>
      </c>
      <c r="L21" s="6">
        <v>44</v>
      </c>
      <c r="M21" s="6">
        <v>499654833</v>
      </c>
      <c r="N21" s="5">
        <f>SUM(B21:M21)</f>
        <v>500000000</v>
      </c>
    </row>
    <row r="22" spans="1:15" x14ac:dyDescent="0.25">
      <c r="A22" s="25" t="s">
        <v>16</v>
      </c>
      <c r="B22" s="6">
        <f>2821298</f>
        <v>2821298</v>
      </c>
      <c r="C22" s="6">
        <v>3683420</v>
      </c>
      <c r="D22" s="6">
        <v>2708827</v>
      </c>
      <c r="E22" s="6">
        <v>3537712</v>
      </c>
      <c r="F22" s="6">
        <v>3046084</v>
      </c>
      <c r="G22" s="6">
        <v>2722409</v>
      </c>
      <c r="H22" s="6">
        <f>3115923-1200000</f>
        <v>1915923</v>
      </c>
      <c r="I22" s="6">
        <v>2924329</v>
      </c>
      <c r="J22" s="6">
        <v>3082884</v>
      </c>
      <c r="K22" s="6">
        <v>2347137</v>
      </c>
      <c r="L22" s="6">
        <v>2332181</v>
      </c>
      <c r="M22" s="6">
        <v>168877796</v>
      </c>
      <c r="N22" s="5">
        <f>SUM(B22:M22)</f>
        <v>200000000</v>
      </c>
    </row>
    <row r="23" spans="1:15" x14ac:dyDescent="0.25">
      <c r="A23" s="27" t="s">
        <v>17</v>
      </c>
      <c r="B23" s="4">
        <f>+B24</f>
        <v>267908</v>
      </c>
      <c r="C23" s="4">
        <f t="shared" ref="C23:M23" si="7">+C24</f>
        <v>383941</v>
      </c>
      <c r="D23" s="4">
        <f t="shared" si="7"/>
        <v>281307</v>
      </c>
      <c r="E23" s="4">
        <f t="shared" si="7"/>
        <v>235117</v>
      </c>
      <c r="F23" s="4">
        <f t="shared" si="7"/>
        <v>246297</v>
      </c>
      <c r="G23" s="4">
        <f t="shared" si="7"/>
        <v>222884</v>
      </c>
      <c r="H23" s="4">
        <f t="shared" si="7"/>
        <v>168866</v>
      </c>
      <c r="I23" s="4">
        <f t="shared" si="7"/>
        <v>147250</v>
      </c>
      <c r="J23" s="4">
        <f t="shared" si="7"/>
        <v>446174</v>
      </c>
      <c r="K23" s="4">
        <f t="shared" si="7"/>
        <v>209243</v>
      </c>
      <c r="L23" s="4">
        <f t="shared" si="7"/>
        <v>105034</v>
      </c>
      <c r="M23" s="4">
        <f t="shared" si="7"/>
        <v>185310</v>
      </c>
      <c r="N23" s="3">
        <f t="shared" si="2"/>
        <v>2899331</v>
      </c>
    </row>
    <row r="24" spans="1:15" x14ac:dyDescent="0.25">
      <c r="A24" s="25" t="s">
        <v>18</v>
      </c>
      <c r="B24" s="6">
        <v>267908</v>
      </c>
      <c r="C24" s="6">
        <v>383941</v>
      </c>
      <c r="D24" s="6">
        <v>281307</v>
      </c>
      <c r="E24" s="6">
        <v>235117</v>
      </c>
      <c r="F24" s="6">
        <v>246297</v>
      </c>
      <c r="G24" s="6">
        <v>222884</v>
      </c>
      <c r="H24" s="6">
        <v>168866</v>
      </c>
      <c r="I24" s="6">
        <v>147250</v>
      </c>
      <c r="J24" s="6">
        <v>446174</v>
      </c>
      <c r="K24" s="6">
        <v>209243</v>
      </c>
      <c r="L24" s="6">
        <v>105034</v>
      </c>
      <c r="M24" s="6">
        <v>185310</v>
      </c>
      <c r="N24" s="5">
        <f t="shared" si="2"/>
        <v>2899331</v>
      </c>
    </row>
    <row r="25" spans="1:15" x14ac:dyDescent="0.25">
      <c r="A25" s="27" t="s">
        <v>19</v>
      </c>
      <c r="B25" s="4">
        <f>+B26+B27</f>
        <v>148677288</v>
      </c>
      <c r="C25" s="4">
        <f t="shared" ref="C25:M25" si="8">+C26+C27</f>
        <v>51925754</v>
      </c>
      <c r="D25" s="4">
        <f t="shared" si="8"/>
        <v>38043815</v>
      </c>
      <c r="E25" s="4">
        <f t="shared" si="8"/>
        <v>20470647</v>
      </c>
      <c r="F25" s="4">
        <f t="shared" si="8"/>
        <v>14657066</v>
      </c>
      <c r="G25" s="4">
        <f t="shared" si="8"/>
        <v>15267111</v>
      </c>
      <c r="H25" s="4">
        <f t="shared" si="8"/>
        <v>10640537</v>
      </c>
      <c r="I25" s="4">
        <f t="shared" si="8"/>
        <v>11587269</v>
      </c>
      <c r="J25" s="4">
        <f t="shared" si="8"/>
        <v>12915551</v>
      </c>
      <c r="K25" s="4">
        <f t="shared" si="8"/>
        <v>11879563</v>
      </c>
      <c r="L25" s="4">
        <f t="shared" si="8"/>
        <v>9063857</v>
      </c>
      <c r="M25" s="4">
        <f t="shared" si="8"/>
        <v>10200552</v>
      </c>
      <c r="N25" s="3">
        <f t="shared" si="2"/>
        <v>355329010</v>
      </c>
    </row>
    <row r="26" spans="1:15" x14ac:dyDescent="0.25">
      <c r="A26" s="25" t="s">
        <v>20</v>
      </c>
      <c r="B26" s="6">
        <v>102321302</v>
      </c>
      <c r="C26" s="6">
        <v>33510794</v>
      </c>
      <c r="D26" s="6">
        <v>20936221</v>
      </c>
      <c r="E26" s="6">
        <v>9695746</v>
      </c>
      <c r="F26" s="6">
        <v>5393539</v>
      </c>
      <c r="G26" s="6">
        <v>5069770</v>
      </c>
      <c r="H26" s="6">
        <v>2036887</v>
      </c>
      <c r="I26" s="6">
        <v>2744491</v>
      </c>
      <c r="J26" s="6">
        <v>2435201</v>
      </c>
      <c r="K26" s="6">
        <v>2733240</v>
      </c>
      <c r="L26" s="6">
        <v>2047357</v>
      </c>
      <c r="M26" s="6">
        <v>2086068</v>
      </c>
      <c r="N26" s="5">
        <f>SUM(B26:M26)</f>
        <v>191010616</v>
      </c>
    </row>
    <row r="27" spans="1:15" x14ac:dyDescent="0.25">
      <c r="A27" s="25" t="s">
        <v>21</v>
      </c>
      <c r="B27" s="6">
        <v>46355986</v>
      </c>
      <c r="C27" s="6">
        <v>18414960</v>
      </c>
      <c r="D27" s="6">
        <v>17107594</v>
      </c>
      <c r="E27" s="6">
        <v>10774901</v>
      </c>
      <c r="F27" s="6">
        <v>9263527</v>
      </c>
      <c r="G27" s="6">
        <v>10197341</v>
      </c>
      <c r="H27" s="6">
        <v>8603650</v>
      </c>
      <c r="I27" s="6">
        <v>8842778</v>
      </c>
      <c r="J27" s="6">
        <v>10480350</v>
      </c>
      <c r="K27" s="6">
        <v>9146323</v>
      </c>
      <c r="L27" s="6">
        <v>7016500</v>
      </c>
      <c r="M27" s="6">
        <v>8114484</v>
      </c>
      <c r="N27" s="5">
        <f t="shared" si="2"/>
        <v>164318394</v>
      </c>
    </row>
    <row r="28" spans="1:15" ht="26.25" x14ac:dyDescent="0.25">
      <c r="A28" s="27" t="s">
        <v>22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5">
        <f t="shared" si="2"/>
        <v>0</v>
      </c>
      <c r="O28" s="5"/>
    </row>
    <row r="29" spans="1:15" ht="26.25" x14ac:dyDescent="0.25">
      <c r="A29" s="25" t="s">
        <v>23</v>
      </c>
      <c r="B29" s="3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5">
        <f t="shared" si="2"/>
        <v>0</v>
      </c>
    </row>
    <row r="30" spans="1:15" x14ac:dyDescent="0.25">
      <c r="A30" s="26" t="s">
        <v>24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f t="shared" si="2"/>
        <v>0</v>
      </c>
    </row>
    <row r="31" spans="1:15" x14ac:dyDescent="0.25">
      <c r="A31" s="27" t="s">
        <v>25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5">
        <f t="shared" si="2"/>
        <v>0</v>
      </c>
    </row>
    <row r="32" spans="1:15" x14ac:dyDescent="0.25">
      <c r="A32" s="25" t="s">
        <v>25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5">
        <f t="shared" si="2"/>
        <v>0</v>
      </c>
    </row>
    <row r="33" spans="1:16" x14ac:dyDescent="0.25">
      <c r="A33" s="26" t="s">
        <v>26</v>
      </c>
      <c r="B33" s="2">
        <v>0</v>
      </c>
      <c r="C33" s="2">
        <v>0</v>
      </c>
      <c r="D33" s="1">
        <v>0</v>
      </c>
      <c r="E33" s="1">
        <v>0</v>
      </c>
      <c r="F33" s="1">
        <v>0</v>
      </c>
      <c r="G33" s="1">
        <v>16948710</v>
      </c>
      <c r="H33" s="1">
        <v>60592229</v>
      </c>
      <c r="I33" s="1">
        <v>8413583</v>
      </c>
      <c r="J33" s="1">
        <v>5086809</v>
      </c>
      <c r="K33" s="1">
        <v>4794383</v>
      </c>
      <c r="L33" s="1">
        <v>0</v>
      </c>
      <c r="M33" s="1">
        <v>14164286</v>
      </c>
      <c r="N33" s="1">
        <f t="shared" si="2"/>
        <v>110000000</v>
      </c>
      <c r="O33" s="38"/>
    </row>
    <row r="34" spans="1:16" x14ac:dyDescent="0.25">
      <c r="A34" s="27" t="s">
        <v>27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16948710</v>
      </c>
      <c r="H34" s="4">
        <v>60592229</v>
      </c>
      <c r="I34" s="4">
        <v>8413583</v>
      </c>
      <c r="J34" s="4">
        <v>5086809</v>
      </c>
      <c r="K34" s="4">
        <v>4794383</v>
      </c>
      <c r="L34" s="4">
        <v>0</v>
      </c>
      <c r="M34" s="4">
        <v>14164286</v>
      </c>
      <c r="N34" s="3">
        <f t="shared" si="2"/>
        <v>110000000</v>
      </c>
    </row>
    <row r="35" spans="1:16" ht="39" x14ac:dyDescent="0.25">
      <c r="A35" s="27" t="s">
        <v>28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5">
        <f t="shared" si="2"/>
        <v>0</v>
      </c>
    </row>
    <row r="36" spans="1:16" x14ac:dyDescent="0.25">
      <c r="A36" s="26" t="s">
        <v>29</v>
      </c>
      <c r="B36" s="1">
        <f t="shared" ref="B36:M36" si="9">+B41+B58+B60</f>
        <v>283219845</v>
      </c>
      <c r="C36" s="1">
        <f t="shared" si="9"/>
        <v>116683004</v>
      </c>
      <c r="D36" s="1">
        <f t="shared" si="9"/>
        <v>76970310</v>
      </c>
      <c r="E36" s="1">
        <f t="shared" si="9"/>
        <v>50197336</v>
      </c>
      <c r="F36" s="1">
        <f t="shared" si="9"/>
        <v>35677937</v>
      </c>
      <c r="G36" s="1">
        <f t="shared" si="9"/>
        <v>35158603</v>
      </c>
      <c r="H36" s="1">
        <f t="shared" si="9"/>
        <v>24928108</v>
      </c>
      <c r="I36" s="1">
        <f t="shared" si="9"/>
        <v>42106853</v>
      </c>
      <c r="J36" s="1">
        <f t="shared" si="9"/>
        <v>29889396</v>
      </c>
      <c r="K36" s="1">
        <f t="shared" si="9"/>
        <v>33509686</v>
      </c>
      <c r="L36" s="1">
        <f t="shared" si="9"/>
        <v>24309984</v>
      </c>
      <c r="M36" s="1">
        <f t="shared" si="9"/>
        <v>29787973</v>
      </c>
      <c r="N36" s="1">
        <f t="shared" si="2"/>
        <v>782439035</v>
      </c>
      <c r="O36" s="38"/>
    </row>
    <row r="37" spans="1:16" ht="26.25" x14ac:dyDescent="0.25">
      <c r="A37" s="27" t="s">
        <v>30</v>
      </c>
      <c r="B37" s="3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3">
        <v>0</v>
      </c>
    </row>
    <row r="38" spans="1:16" ht="26.25" x14ac:dyDescent="0.25">
      <c r="A38" s="25" t="s">
        <v>31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</row>
    <row r="39" spans="1:16" x14ac:dyDescent="0.25">
      <c r="A39" s="27" t="s">
        <v>32</v>
      </c>
      <c r="B39" s="3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3">
        <v>0</v>
      </c>
      <c r="O39" s="5"/>
      <c r="P39" s="5"/>
    </row>
    <row r="40" spans="1:16" x14ac:dyDescent="0.25">
      <c r="A40" s="25" t="s">
        <v>33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</row>
    <row r="41" spans="1:16" x14ac:dyDescent="0.25">
      <c r="A41" s="27" t="s">
        <v>34</v>
      </c>
      <c r="B41" s="4">
        <f t="shared" ref="B41:N41" si="10">+B42+B43+B44+B50+B51+B52+B53+B54+B55+B56+B57</f>
        <v>282705325</v>
      </c>
      <c r="C41" s="4">
        <f t="shared" si="10"/>
        <v>116255484</v>
      </c>
      <c r="D41" s="4">
        <f t="shared" si="10"/>
        <v>76271031</v>
      </c>
      <c r="E41" s="4">
        <f t="shared" si="10"/>
        <v>49613411</v>
      </c>
      <c r="F41" s="4">
        <f t="shared" si="10"/>
        <v>35131214</v>
      </c>
      <c r="G41" s="4">
        <f t="shared" si="10"/>
        <v>34603437</v>
      </c>
      <c r="H41" s="4">
        <f t="shared" si="10"/>
        <v>24304376</v>
      </c>
      <c r="I41" s="4">
        <f t="shared" si="10"/>
        <v>41219000</v>
      </c>
      <c r="J41" s="4">
        <f t="shared" si="10"/>
        <v>29160419</v>
      </c>
      <c r="K41" s="4">
        <f t="shared" si="10"/>
        <v>32499736</v>
      </c>
      <c r="L41" s="4">
        <f t="shared" si="10"/>
        <v>23827430</v>
      </c>
      <c r="M41" s="4">
        <f t="shared" si="10"/>
        <v>29443664</v>
      </c>
      <c r="N41" s="3">
        <f t="shared" si="10"/>
        <v>775034527</v>
      </c>
    </row>
    <row r="42" spans="1:16" x14ac:dyDescent="0.25">
      <c r="A42" s="25" t="s">
        <v>35</v>
      </c>
      <c r="B42" s="6">
        <v>87735</v>
      </c>
      <c r="C42" s="6">
        <v>103822</v>
      </c>
      <c r="D42" s="6">
        <v>66776</v>
      </c>
      <c r="E42" s="6">
        <v>73983</v>
      </c>
      <c r="F42" s="6">
        <v>129689</v>
      </c>
      <c r="G42" s="6">
        <v>56853</v>
      </c>
      <c r="H42" s="6">
        <v>102284</v>
      </c>
      <c r="I42" s="6">
        <v>76421</v>
      </c>
      <c r="J42" s="6">
        <v>109548</v>
      </c>
      <c r="K42" s="6">
        <v>73781</v>
      </c>
      <c r="L42" s="6">
        <v>61241</v>
      </c>
      <c r="M42" s="6">
        <v>81239</v>
      </c>
      <c r="N42" s="6">
        <f t="shared" si="2"/>
        <v>1023372</v>
      </c>
    </row>
    <row r="43" spans="1:16" x14ac:dyDescent="0.25">
      <c r="A43" s="25" t="s">
        <v>36</v>
      </c>
      <c r="B43" s="6">
        <v>1744768</v>
      </c>
      <c r="C43" s="6">
        <v>1916544</v>
      </c>
      <c r="D43" s="6">
        <v>2489814</v>
      </c>
      <c r="E43" s="6">
        <v>1513137</v>
      </c>
      <c r="F43" s="6">
        <v>1686701</v>
      </c>
      <c r="G43" s="6">
        <v>2692496</v>
      </c>
      <c r="H43" s="6">
        <v>1944442</v>
      </c>
      <c r="I43" s="6">
        <v>1863852</v>
      </c>
      <c r="J43" s="6">
        <v>1415494</v>
      </c>
      <c r="K43" s="6">
        <v>1580344</v>
      </c>
      <c r="L43" s="6">
        <v>946853</v>
      </c>
      <c r="M43" s="6">
        <v>1699713</v>
      </c>
      <c r="N43" s="6">
        <f t="shared" si="2"/>
        <v>21494158</v>
      </c>
    </row>
    <row r="44" spans="1:16" x14ac:dyDescent="0.25">
      <c r="A44" s="25" t="s">
        <v>37</v>
      </c>
      <c r="B44" s="8">
        <f>+B45+B46+B47+B48+B49</f>
        <v>266288197</v>
      </c>
      <c r="C44" s="8">
        <f t="shared" ref="C44:M44" si="11">+C45+C46+C47+C48+C49</f>
        <v>99127725</v>
      </c>
      <c r="D44" s="8">
        <f t="shared" si="11"/>
        <v>68776933</v>
      </c>
      <c r="E44" s="8">
        <f t="shared" si="11"/>
        <v>42512840</v>
      </c>
      <c r="F44" s="8">
        <f t="shared" si="11"/>
        <v>27068827</v>
      </c>
      <c r="G44" s="8">
        <f t="shared" si="11"/>
        <v>26445249</v>
      </c>
      <c r="H44" s="8">
        <f t="shared" si="11"/>
        <v>16860412</v>
      </c>
      <c r="I44" s="8">
        <f t="shared" si="11"/>
        <v>23126026</v>
      </c>
      <c r="J44" s="8">
        <f t="shared" si="11"/>
        <v>20121148</v>
      </c>
      <c r="K44" s="8">
        <f t="shared" si="11"/>
        <v>24839215</v>
      </c>
      <c r="L44" s="8">
        <f t="shared" si="11"/>
        <v>19165630</v>
      </c>
      <c r="M44" s="8">
        <f t="shared" si="11"/>
        <v>21141524</v>
      </c>
      <c r="N44" s="8">
        <f t="shared" si="2"/>
        <v>655473726</v>
      </c>
    </row>
    <row r="45" spans="1:16" x14ac:dyDescent="0.25">
      <c r="A45" s="28" t="s">
        <v>38</v>
      </c>
      <c r="B45" s="9">
        <v>7656980</v>
      </c>
      <c r="C45" s="9">
        <v>4495420</v>
      </c>
      <c r="D45" s="9">
        <v>4002330</v>
      </c>
      <c r="E45" s="9">
        <v>2600700</v>
      </c>
      <c r="F45" s="9">
        <v>2143580</v>
      </c>
      <c r="G45" s="9">
        <v>1994540</v>
      </c>
      <c r="H45" s="9">
        <v>1731690</v>
      </c>
      <c r="I45" s="9">
        <v>2228190</v>
      </c>
      <c r="J45" s="9">
        <v>1871220</v>
      </c>
      <c r="K45" s="9">
        <v>2004970</v>
      </c>
      <c r="L45" s="9">
        <v>1727270</v>
      </c>
      <c r="M45" s="9">
        <v>1830950</v>
      </c>
      <c r="N45" s="10">
        <f>SUM(B45:M45)</f>
        <v>34287840</v>
      </c>
    </row>
    <row r="46" spans="1:16" x14ac:dyDescent="0.25">
      <c r="A46" s="28" t="s">
        <v>39</v>
      </c>
      <c r="B46" s="35">
        <f>260726627-10000000</f>
        <v>250726627</v>
      </c>
      <c r="C46" s="34">
        <v>84841876</v>
      </c>
      <c r="D46" s="34">
        <v>54242498</v>
      </c>
      <c r="E46" s="34">
        <f>26208426+5000000</f>
        <v>31208426</v>
      </c>
      <c r="F46" s="34">
        <v>14846474</v>
      </c>
      <c r="G46" s="34">
        <v>13816363</v>
      </c>
      <c r="H46" s="34">
        <v>6550185</v>
      </c>
      <c r="I46" s="34">
        <f>8399760+1000000</f>
        <v>9399760</v>
      </c>
      <c r="J46" s="34">
        <f>7377536+1000000</f>
        <v>8377536</v>
      </c>
      <c r="K46" s="34">
        <f>8179905+1000000</f>
        <v>9179905</v>
      </c>
      <c r="L46" s="34">
        <f>6343225+1000000</f>
        <v>7343225</v>
      </c>
      <c r="M46" s="34">
        <f>6431636+1000000</f>
        <v>7431636</v>
      </c>
      <c r="N46" s="10">
        <f>SUM(B46:M46)</f>
        <v>497964511</v>
      </c>
    </row>
    <row r="47" spans="1:16" x14ac:dyDescent="0.25">
      <c r="A47" s="28" t="s">
        <v>40</v>
      </c>
      <c r="B47" s="9">
        <v>2193898</v>
      </c>
      <c r="C47" s="9">
        <v>2648019</v>
      </c>
      <c r="D47" s="9">
        <v>3318131</v>
      </c>
      <c r="E47" s="9">
        <v>2505151</v>
      </c>
      <c r="F47" s="9">
        <v>2994531</v>
      </c>
      <c r="G47" s="9">
        <v>2923217</v>
      </c>
      <c r="H47" s="9">
        <v>2330044</v>
      </c>
      <c r="I47" s="9">
        <v>3184567</v>
      </c>
      <c r="J47" s="9">
        <v>2978961</v>
      </c>
      <c r="K47" s="9">
        <v>3225741</v>
      </c>
      <c r="L47" s="9">
        <v>2818101</v>
      </c>
      <c r="M47" s="9">
        <v>5008895</v>
      </c>
      <c r="N47" s="10">
        <f>SUM(B47:M47)</f>
        <v>36129256</v>
      </c>
    </row>
    <row r="48" spans="1:16" x14ac:dyDescent="0.25">
      <c r="A48" s="28" t="s">
        <v>41</v>
      </c>
      <c r="B48" s="9">
        <v>5708229</v>
      </c>
      <c r="C48" s="9">
        <v>7133532</v>
      </c>
      <c r="D48" s="9">
        <v>7205575</v>
      </c>
      <c r="E48" s="9">
        <v>6162595</v>
      </c>
      <c r="F48" s="9">
        <v>7063428</v>
      </c>
      <c r="G48" s="9">
        <v>7686658</v>
      </c>
      <c r="H48" s="9">
        <v>6244092</v>
      </c>
      <c r="I48" s="9">
        <v>8308465</v>
      </c>
      <c r="J48" s="9">
        <v>6888410</v>
      </c>
      <c r="K48" s="9">
        <v>10408978</v>
      </c>
      <c r="L48" s="9">
        <v>7233884</v>
      </c>
      <c r="M48" s="9">
        <v>6837022</v>
      </c>
      <c r="N48" s="10">
        <f>SUM(B48:M48)</f>
        <v>86880868</v>
      </c>
    </row>
    <row r="49" spans="1:15" x14ac:dyDescent="0.25">
      <c r="A49" s="28" t="s">
        <v>42</v>
      </c>
      <c r="B49" s="9">
        <v>2463</v>
      </c>
      <c r="C49" s="9">
        <v>8878</v>
      </c>
      <c r="D49" s="9">
        <v>8399</v>
      </c>
      <c r="E49" s="9">
        <v>35968</v>
      </c>
      <c r="F49" s="9">
        <v>20814</v>
      </c>
      <c r="G49" s="9">
        <v>24471</v>
      </c>
      <c r="H49" s="9">
        <v>4401</v>
      </c>
      <c r="I49" s="9">
        <v>5044</v>
      </c>
      <c r="J49" s="9">
        <v>5021</v>
      </c>
      <c r="K49" s="9">
        <v>19621</v>
      </c>
      <c r="L49" s="9">
        <v>43150</v>
      </c>
      <c r="M49" s="9">
        <v>33021</v>
      </c>
      <c r="N49" s="10">
        <f>SUM(B49:M49)</f>
        <v>211251</v>
      </c>
    </row>
    <row r="50" spans="1:15" x14ac:dyDescent="0.25">
      <c r="A50" s="25" t="s">
        <v>43</v>
      </c>
      <c r="B50" s="6">
        <v>148648</v>
      </c>
      <c r="C50" s="6">
        <v>148648</v>
      </c>
      <c r="D50" s="6">
        <v>167772</v>
      </c>
      <c r="E50" s="6">
        <v>54804</v>
      </c>
      <c r="F50" s="6">
        <v>74790</v>
      </c>
      <c r="G50" s="6">
        <v>36830</v>
      </c>
      <c r="H50" s="6">
        <v>55952</v>
      </c>
      <c r="I50" s="6">
        <v>47500</v>
      </c>
      <c r="J50" s="6">
        <v>165894</v>
      </c>
      <c r="K50" s="6">
        <v>208166</v>
      </c>
      <c r="L50" s="6">
        <v>58014</v>
      </c>
      <c r="M50" s="6">
        <v>818246</v>
      </c>
      <c r="N50" s="5">
        <f t="shared" si="2"/>
        <v>1985264</v>
      </c>
    </row>
    <row r="51" spans="1:15" x14ac:dyDescent="0.25">
      <c r="A51" s="25" t="s">
        <v>44</v>
      </c>
      <c r="B51" s="6">
        <v>308226</v>
      </c>
      <c r="C51" s="6">
        <v>664360</v>
      </c>
      <c r="D51" s="6">
        <v>571809</v>
      </c>
      <c r="E51" s="6">
        <v>344520</v>
      </c>
      <c r="F51" s="6">
        <v>413603</v>
      </c>
      <c r="G51" s="6">
        <v>511394</v>
      </c>
      <c r="H51" s="6">
        <v>331014</v>
      </c>
      <c r="I51" s="6">
        <v>484287</v>
      </c>
      <c r="J51" s="6">
        <v>389822</v>
      </c>
      <c r="K51" s="6">
        <v>664420</v>
      </c>
      <c r="L51" s="6">
        <v>366709</v>
      </c>
      <c r="M51" s="6">
        <v>734196</v>
      </c>
      <c r="N51" s="5">
        <f t="shared" si="2"/>
        <v>5784360</v>
      </c>
    </row>
    <row r="52" spans="1:15" x14ac:dyDescent="0.25">
      <c r="A52" s="25" t="s">
        <v>45</v>
      </c>
      <c r="B52" s="6">
        <v>22875</v>
      </c>
      <c r="C52" s="6">
        <v>18060</v>
      </c>
      <c r="D52" s="6">
        <v>25287</v>
      </c>
      <c r="E52" s="6">
        <v>61000</v>
      </c>
      <c r="F52" s="6">
        <v>30503</v>
      </c>
      <c r="G52" s="6">
        <v>39735</v>
      </c>
      <c r="H52" s="6">
        <v>50167</v>
      </c>
      <c r="I52" s="6">
        <v>54664</v>
      </c>
      <c r="J52" s="6">
        <v>58765</v>
      </c>
      <c r="K52" s="6">
        <v>60290</v>
      </c>
      <c r="L52" s="6">
        <v>57398</v>
      </c>
      <c r="M52" s="6">
        <v>46445</v>
      </c>
      <c r="N52" s="5">
        <f t="shared" si="2"/>
        <v>525189</v>
      </c>
    </row>
    <row r="53" spans="1:15" x14ac:dyDescent="0.25">
      <c r="A53" s="25" t="s">
        <v>46</v>
      </c>
      <c r="B53" s="6">
        <v>3000</v>
      </c>
      <c r="C53" s="6">
        <v>71408</v>
      </c>
      <c r="D53" s="6">
        <v>71570</v>
      </c>
      <c r="E53" s="6">
        <v>174251</v>
      </c>
      <c r="F53" s="6">
        <v>75712</v>
      </c>
      <c r="G53" s="6">
        <v>45821</v>
      </c>
      <c r="H53" s="6">
        <v>24256</v>
      </c>
      <c r="I53" s="6">
        <v>40321</v>
      </c>
      <c r="J53" s="6">
        <v>55455</v>
      </c>
      <c r="K53" s="6">
        <v>162980</v>
      </c>
      <c r="L53" s="6">
        <v>39188</v>
      </c>
      <c r="M53" s="6">
        <v>396019</v>
      </c>
      <c r="N53" s="5">
        <f t="shared" si="2"/>
        <v>1159981</v>
      </c>
    </row>
    <row r="54" spans="1:15" x14ac:dyDescent="0.25">
      <c r="A54" s="25" t="s">
        <v>47</v>
      </c>
      <c r="B54" s="6">
        <v>48060</v>
      </c>
      <c r="C54" s="6">
        <v>17178</v>
      </c>
      <c r="D54" s="6">
        <v>99306</v>
      </c>
      <c r="E54" s="6">
        <v>96506</v>
      </c>
      <c r="F54" s="6">
        <v>56994</v>
      </c>
      <c r="G54" s="6">
        <v>56639</v>
      </c>
      <c r="H54" s="6">
        <v>124153</v>
      </c>
      <c r="I54" s="6">
        <v>64087</v>
      </c>
      <c r="J54" s="6">
        <v>97845</v>
      </c>
      <c r="K54" s="6">
        <v>147801</v>
      </c>
      <c r="L54" s="6">
        <v>68307</v>
      </c>
      <c r="M54" s="6">
        <v>64105</v>
      </c>
      <c r="N54" s="5">
        <f t="shared" si="2"/>
        <v>940981</v>
      </c>
    </row>
    <row r="55" spans="1:15" x14ac:dyDescent="0.25">
      <c r="A55" s="25" t="s">
        <v>48</v>
      </c>
      <c r="B55" s="6">
        <v>5280023</v>
      </c>
      <c r="C55" s="6">
        <v>2631950</v>
      </c>
      <c r="D55" s="6">
        <v>2936398</v>
      </c>
      <c r="E55" s="6">
        <v>2857664</v>
      </c>
      <c r="F55" s="6">
        <v>2751590</v>
      </c>
      <c r="G55" s="6">
        <v>2700145</v>
      </c>
      <c r="H55" s="6">
        <v>3429205</v>
      </c>
      <c r="I55" s="6">
        <v>3289041</v>
      </c>
      <c r="J55" s="6">
        <v>2702087</v>
      </c>
      <c r="K55" s="6">
        <v>3673760</v>
      </c>
      <c r="L55" s="6">
        <v>2417616</v>
      </c>
      <c r="M55" s="6">
        <v>2444146</v>
      </c>
      <c r="N55" s="5">
        <f t="shared" si="2"/>
        <v>37113625</v>
      </c>
    </row>
    <row r="56" spans="1:15" x14ac:dyDescent="0.25">
      <c r="A56" s="11" t="s">
        <v>49</v>
      </c>
      <c r="B56" s="13">
        <v>0</v>
      </c>
      <c r="C56" s="13">
        <v>1371</v>
      </c>
      <c r="D56" s="13">
        <v>23961</v>
      </c>
      <c r="E56" s="13">
        <v>2742</v>
      </c>
      <c r="F56" s="13">
        <v>517200</v>
      </c>
      <c r="G56" s="13">
        <v>11514</v>
      </c>
      <c r="H56" s="13">
        <v>17545</v>
      </c>
      <c r="I56" s="13">
        <v>1096</v>
      </c>
      <c r="J56" s="13">
        <v>9869</v>
      </c>
      <c r="K56" s="13">
        <v>19957</v>
      </c>
      <c r="L56" s="13">
        <v>27140</v>
      </c>
      <c r="M56" s="13">
        <v>13708</v>
      </c>
      <c r="N56" s="12">
        <f t="shared" si="2"/>
        <v>646103</v>
      </c>
    </row>
    <row r="57" spans="1:15" x14ac:dyDescent="0.25">
      <c r="A57" s="15" t="s">
        <v>50</v>
      </c>
      <c r="B57" s="17">
        <v>8773793</v>
      </c>
      <c r="C57" s="17">
        <v>11554418</v>
      </c>
      <c r="D57" s="17">
        <v>1041405</v>
      </c>
      <c r="E57" s="17">
        <v>1921964</v>
      </c>
      <c r="F57" s="17">
        <v>2325605</v>
      </c>
      <c r="G57" s="17">
        <v>2006761</v>
      </c>
      <c r="H57" s="17">
        <v>1364946</v>
      </c>
      <c r="I57" s="17">
        <v>12171705</v>
      </c>
      <c r="J57" s="17">
        <v>4034492</v>
      </c>
      <c r="K57" s="17">
        <v>1069022</v>
      </c>
      <c r="L57" s="17">
        <v>619334</v>
      </c>
      <c r="M57" s="17">
        <v>2004323</v>
      </c>
      <c r="N57" s="16">
        <f t="shared" si="2"/>
        <v>48887768</v>
      </c>
    </row>
    <row r="58" spans="1:15" x14ac:dyDescent="0.25">
      <c r="A58" s="29" t="s">
        <v>51</v>
      </c>
      <c r="B58" s="19">
        <f>+B59</f>
        <v>338930</v>
      </c>
      <c r="C58" s="19">
        <f t="shared" ref="C58:M58" si="12">+C59</f>
        <v>359826</v>
      </c>
      <c r="D58" s="19">
        <f t="shared" si="12"/>
        <v>297461</v>
      </c>
      <c r="E58" s="19">
        <f t="shared" si="12"/>
        <v>294709</v>
      </c>
      <c r="F58" s="19">
        <f t="shared" si="12"/>
        <v>294564</v>
      </c>
      <c r="G58" s="19">
        <f t="shared" si="12"/>
        <v>246721</v>
      </c>
      <c r="H58" s="19">
        <f t="shared" si="12"/>
        <v>415961</v>
      </c>
      <c r="I58" s="19">
        <f t="shared" si="12"/>
        <v>698225</v>
      </c>
      <c r="J58" s="19">
        <f t="shared" si="12"/>
        <v>437640</v>
      </c>
      <c r="K58" s="19">
        <f t="shared" si="12"/>
        <v>773805</v>
      </c>
      <c r="L58" s="19">
        <f t="shared" si="12"/>
        <v>339809</v>
      </c>
      <c r="M58" s="19">
        <f t="shared" si="12"/>
        <v>141844</v>
      </c>
      <c r="N58" s="36">
        <f t="shared" si="2"/>
        <v>4639495</v>
      </c>
    </row>
    <row r="59" spans="1:15" x14ac:dyDescent="0.25">
      <c r="A59" s="11" t="s">
        <v>52</v>
      </c>
      <c r="B59" s="13">
        <v>338930</v>
      </c>
      <c r="C59" s="13">
        <v>359826</v>
      </c>
      <c r="D59" s="13">
        <v>297461</v>
      </c>
      <c r="E59" s="13">
        <v>294709</v>
      </c>
      <c r="F59" s="13">
        <v>294564</v>
      </c>
      <c r="G59" s="13">
        <v>246721</v>
      </c>
      <c r="H59" s="13">
        <v>415961</v>
      </c>
      <c r="I59" s="13">
        <v>698225</v>
      </c>
      <c r="J59" s="13">
        <v>437640</v>
      </c>
      <c r="K59" s="13">
        <v>773805</v>
      </c>
      <c r="L59" s="13">
        <v>339809</v>
      </c>
      <c r="M59" s="13">
        <v>141844</v>
      </c>
      <c r="N59" s="12">
        <f t="shared" si="2"/>
        <v>4639495</v>
      </c>
    </row>
    <row r="60" spans="1:15" x14ac:dyDescent="0.25">
      <c r="A60" s="29" t="s">
        <v>53</v>
      </c>
      <c r="B60" s="19">
        <f>+B61</f>
        <v>175590</v>
      </c>
      <c r="C60" s="19">
        <f t="shared" ref="C60:M60" si="13">+C61</f>
        <v>67694</v>
      </c>
      <c r="D60" s="19">
        <f t="shared" si="13"/>
        <v>401818</v>
      </c>
      <c r="E60" s="19">
        <f t="shared" si="13"/>
        <v>289216</v>
      </c>
      <c r="F60" s="19">
        <f t="shared" si="13"/>
        <v>252159</v>
      </c>
      <c r="G60" s="19">
        <f t="shared" si="13"/>
        <v>308445</v>
      </c>
      <c r="H60" s="19">
        <f t="shared" si="13"/>
        <v>207771</v>
      </c>
      <c r="I60" s="19">
        <f t="shared" si="13"/>
        <v>189628</v>
      </c>
      <c r="J60" s="19">
        <f t="shared" si="13"/>
        <v>291337</v>
      </c>
      <c r="K60" s="19">
        <f t="shared" si="13"/>
        <v>236145</v>
      </c>
      <c r="L60" s="19">
        <f t="shared" si="13"/>
        <v>142745</v>
      </c>
      <c r="M60" s="19">
        <f t="shared" si="13"/>
        <v>202465</v>
      </c>
      <c r="N60" s="36">
        <f t="shared" si="2"/>
        <v>2765013</v>
      </c>
    </row>
    <row r="61" spans="1:15" x14ac:dyDescent="0.25">
      <c r="A61" s="11" t="s">
        <v>54</v>
      </c>
      <c r="B61" s="13">
        <v>175590</v>
      </c>
      <c r="C61" s="13">
        <v>67694</v>
      </c>
      <c r="D61" s="13">
        <v>401818</v>
      </c>
      <c r="E61" s="13">
        <v>289216</v>
      </c>
      <c r="F61" s="13">
        <v>252159</v>
      </c>
      <c r="G61" s="13">
        <v>308445</v>
      </c>
      <c r="H61" s="13">
        <v>207771</v>
      </c>
      <c r="I61" s="13">
        <v>189628</v>
      </c>
      <c r="J61" s="13">
        <v>291337</v>
      </c>
      <c r="K61" s="13">
        <v>236145</v>
      </c>
      <c r="L61" s="13">
        <v>142745</v>
      </c>
      <c r="M61" s="13">
        <v>202465</v>
      </c>
      <c r="N61" s="12">
        <f t="shared" si="2"/>
        <v>2765013</v>
      </c>
    </row>
    <row r="62" spans="1:15" ht="26.25" x14ac:dyDescent="0.25">
      <c r="A62" s="29" t="s">
        <v>55</v>
      </c>
      <c r="B62" s="18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14">
        <f t="shared" si="2"/>
        <v>0</v>
      </c>
    </row>
    <row r="63" spans="1:15" ht="26.25" x14ac:dyDescent="0.25">
      <c r="A63" s="11" t="s">
        <v>56</v>
      </c>
      <c r="B63" s="18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14">
        <f t="shared" si="2"/>
        <v>0</v>
      </c>
    </row>
    <row r="64" spans="1:15" x14ac:dyDescent="0.25">
      <c r="A64" s="30" t="s">
        <v>57</v>
      </c>
      <c r="B64" s="22">
        <f>+B65</f>
        <v>13542427</v>
      </c>
      <c r="C64" s="22">
        <f t="shared" ref="C64:M64" si="14">+C65</f>
        <v>12987791</v>
      </c>
      <c r="D64" s="22">
        <f t="shared" si="14"/>
        <v>8274183</v>
      </c>
      <c r="E64" s="22">
        <f t="shared" si="14"/>
        <v>14515901</v>
      </c>
      <c r="F64" s="22">
        <f t="shared" si="14"/>
        <v>10388133</v>
      </c>
      <c r="G64" s="22">
        <f t="shared" si="14"/>
        <v>16972429</v>
      </c>
      <c r="H64" s="22">
        <f t="shared" si="14"/>
        <v>10253023</v>
      </c>
      <c r="I64" s="22">
        <f t="shared" si="14"/>
        <v>9604076</v>
      </c>
      <c r="J64" s="22">
        <f t="shared" si="14"/>
        <v>31035965</v>
      </c>
      <c r="K64" s="22">
        <f t="shared" si="14"/>
        <v>10654884</v>
      </c>
      <c r="L64" s="22">
        <f t="shared" si="14"/>
        <v>5383598</v>
      </c>
      <c r="M64" s="22">
        <f t="shared" si="14"/>
        <v>8060856</v>
      </c>
      <c r="N64" s="21">
        <f t="shared" si="2"/>
        <v>151673266</v>
      </c>
      <c r="O64" s="38"/>
    </row>
    <row r="65" spans="1:15" x14ac:dyDescent="0.25">
      <c r="A65" s="29" t="s">
        <v>57</v>
      </c>
      <c r="B65" s="19">
        <f>+B66+B67+B68+B69+B70+B71+B72</f>
        <v>13542427</v>
      </c>
      <c r="C65" s="19">
        <f t="shared" ref="C65:M65" si="15">+C66+C67+C68+C69+C70+C71+C72</f>
        <v>12987791</v>
      </c>
      <c r="D65" s="19">
        <f t="shared" si="15"/>
        <v>8274183</v>
      </c>
      <c r="E65" s="19">
        <f t="shared" si="15"/>
        <v>14515901</v>
      </c>
      <c r="F65" s="19">
        <f t="shared" si="15"/>
        <v>10388133</v>
      </c>
      <c r="G65" s="19">
        <f t="shared" si="15"/>
        <v>16972429</v>
      </c>
      <c r="H65" s="19">
        <f t="shared" si="15"/>
        <v>10253023</v>
      </c>
      <c r="I65" s="19">
        <f t="shared" si="15"/>
        <v>9604076</v>
      </c>
      <c r="J65" s="19">
        <f t="shared" si="15"/>
        <v>31035965</v>
      </c>
      <c r="K65" s="19">
        <f t="shared" si="15"/>
        <v>10654884</v>
      </c>
      <c r="L65" s="19">
        <f t="shared" si="15"/>
        <v>5383598</v>
      </c>
      <c r="M65" s="19">
        <f t="shared" si="15"/>
        <v>8060856</v>
      </c>
      <c r="N65" s="36">
        <f t="shared" si="2"/>
        <v>151673266</v>
      </c>
    </row>
    <row r="66" spans="1:15" x14ac:dyDescent="0.25">
      <c r="A66" s="11" t="s">
        <v>58</v>
      </c>
      <c r="B66" s="13">
        <v>1501189</v>
      </c>
      <c r="C66" s="13">
        <v>723034</v>
      </c>
      <c r="D66" s="13">
        <v>416769</v>
      </c>
      <c r="E66" s="13">
        <v>578868</v>
      </c>
      <c r="F66" s="13">
        <v>695203</v>
      </c>
      <c r="G66" s="13">
        <v>1031202</v>
      </c>
      <c r="H66" s="13">
        <v>633194</v>
      </c>
      <c r="I66" s="13">
        <v>525204</v>
      </c>
      <c r="J66" s="13">
        <v>393480</v>
      </c>
      <c r="K66" s="13">
        <v>539544</v>
      </c>
      <c r="L66" s="13">
        <v>805227</v>
      </c>
      <c r="M66" s="13">
        <v>761053</v>
      </c>
      <c r="N66" s="12">
        <f t="shared" ref="N66:N129" si="16">SUM(B66:M66)</f>
        <v>8603967</v>
      </c>
    </row>
    <row r="67" spans="1:15" x14ac:dyDescent="0.25">
      <c r="A67" s="11" t="s">
        <v>59</v>
      </c>
      <c r="B67" s="13">
        <v>3684350</v>
      </c>
      <c r="C67" s="13">
        <v>2363713</v>
      </c>
      <c r="D67" s="13">
        <v>2123729</v>
      </c>
      <c r="E67" s="13">
        <v>2743691</v>
      </c>
      <c r="F67" s="13">
        <v>1009387</v>
      </c>
      <c r="G67" s="13">
        <v>1308042</v>
      </c>
      <c r="H67" s="13">
        <v>1284568</v>
      </c>
      <c r="I67" s="13">
        <v>892675</v>
      </c>
      <c r="J67" s="13">
        <v>674048</v>
      </c>
      <c r="K67" s="13">
        <v>675953</v>
      </c>
      <c r="L67" s="13">
        <v>675000</v>
      </c>
      <c r="M67" s="13">
        <v>675476</v>
      </c>
      <c r="N67" s="12">
        <f t="shared" si="16"/>
        <v>18110632</v>
      </c>
    </row>
    <row r="68" spans="1:15" x14ac:dyDescent="0.25">
      <c r="A68" s="11" t="s">
        <v>60</v>
      </c>
      <c r="B68" s="13">
        <v>2487</v>
      </c>
      <c r="C68" s="13">
        <v>19966</v>
      </c>
      <c r="D68" s="13">
        <v>26362</v>
      </c>
      <c r="E68" s="13">
        <v>19519</v>
      </c>
      <c r="F68" s="13">
        <v>0</v>
      </c>
      <c r="G68" s="13">
        <v>33519</v>
      </c>
      <c r="H68" s="13">
        <v>2892</v>
      </c>
      <c r="I68" s="13">
        <v>1078</v>
      </c>
      <c r="J68" s="13">
        <v>25110</v>
      </c>
      <c r="K68" s="13">
        <v>76131</v>
      </c>
      <c r="L68" s="13">
        <v>13479</v>
      </c>
      <c r="M68" s="13">
        <v>0</v>
      </c>
      <c r="N68" s="12">
        <f t="shared" si="16"/>
        <v>220543</v>
      </c>
    </row>
    <row r="69" spans="1:15" x14ac:dyDescent="0.25">
      <c r="A69" s="11" t="s">
        <v>61</v>
      </c>
      <c r="B69" s="18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12">
        <f t="shared" si="16"/>
        <v>0</v>
      </c>
    </row>
    <row r="70" spans="1:15" x14ac:dyDescent="0.25">
      <c r="A70" s="11" t="s">
        <v>62</v>
      </c>
      <c r="B70" s="13">
        <v>8354401</v>
      </c>
      <c r="C70" s="13">
        <v>9881078</v>
      </c>
      <c r="D70" s="13">
        <v>5707323</v>
      </c>
      <c r="E70" s="13">
        <v>11173823</v>
      </c>
      <c r="F70" s="13">
        <v>8683543</v>
      </c>
      <c r="G70" s="13">
        <v>14599666</v>
      </c>
      <c r="H70" s="13">
        <v>8332369</v>
      </c>
      <c r="I70" s="13">
        <v>8185119</v>
      </c>
      <c r="J70" s="13">
        <v>29943327</v>
      </c>
      <c r="K70" s="13">
        <v>9363256</v>
      </c>
      <c r="L70" s="13">
        <v>3889892</v>
      </c>
      <c r="M70" s="13">
        <v>6624327</v>
      </c>
      <c r="N70" s="12">
        <f t="shared" si="16"/>
        <v>124738124</v>
      </c>
    </row>
    <row r="71" spans="1:15" ht="39" x14ac:dyDescent="0.25">
      <c r="A71" s="29" t="s">
        <v>63</v>
      </c>
      <c r="B71" s="18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14">
        <f t="shared" si="16"/>
        <v>0</v>
      </c>
    </row>
    <row r="72" spans="1:15" ht="26.25" x14ac:dyDescent="0.25">
      <c r="A72" s="11" t="s">
        <v>64</v>
      </c>
      <c r="B72" s="18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14">
        <f t="shared" si="16"/>
        <v>0</v>
      </c>
    </row>
    <row r="73" spans="1:15" x14ac:dyDescent="0.25">
      <c r="A73" s="30" t="s">
        <v>65</v>
      </c>
      <c r="B73" s="22">
        <f>+B74+B78+B83</f>
        <v>43140971</v>
      </c>
      <c r="C73" s="22">
        <f t="shared" ref="C73:M73" si="17">+C74+C78+C83</f>
        <v>43308956</v>
      </c>
      <c r="D73" s="22">
        <f t="shared" si="17"/>
        <v>17560526</v>
      </c>
      <c r="E73" s="22">
        <f t="shared" si="17"/>
        <v>23341262</v>
      </c>
      <c r="F73" s="22">
        <f t="shared" si="17"/>
        <v>24458324</v>
      </c>
      <c r="G73" s="22">
        <f t="shared" si="17"/>
        <v>8883977</v>
      </c>
      <c r="H73" s="22">
        <f t="shared" si="17"/>
        <v>25463800</v>
      </c>
      <c r="I73" s="22">
        <f t="shared" si="17"/>
        <v>15324549</v>
      </c>
      <c r="J73" s="22">
        <f t="shared" si="17"/>
        <v>20818024</v>
      </c>
      <c r="K73" s="22">
        <f t="shared" si="17"/>
        <v>16733541</v>
      </c>
      <c r="L73" s="22">
        <f t="shared" si="17"/>
        <v>7714523</v>
      </c>
      <c r="M73" s="22">
        <f t="shared" si="17"/>
        <v>27163094</v>
      </c>
      <c r="N73" s="21">
        <f t="shared" si="16"/>
        <v>273911547</v>
      </c>
      <c r="O73" s="38"/>
    </row>
    <row r="74" spans="1:15" x14ac:dyDescent="0.25">
      <c r="A74" s="29" t="s">
        <v>66</v>
      </c>
      <c r="B74" s="19">
        <f>+B75+B76+B77</f>
        <v>28913989</v>
      </c>
      <c r="C74" s="19">
        <f t="shared" ref="C74:M74" si="18">+C75+C76+C77</f>
        <v>36894452</v>
      </c>
      <c r="D74" s="19">
        <f t="shared" si="18"/>
        <v>4548502</v>
      </c>
      <c r="E74" s="19">
        <f t="shared" si="18"/>
        <v>22692030</v>
      </c>
      <c r="F74" s="19">
        <f t="shared" si="18"/>
        <v>17987574</v>
      </c>
      <c r="G74" s="19">
        <f t="shared" si="18"/>
        <v>2495081</v>
      </c>
      <c r="H74" s="19">
        <f t="shared" si="18"/>
        <v>19689475</v>
      </c>
      <c r="I74" s="19">
        <f t="shared" si="18"/>
        <v>8925432</v>
      </c>
      <c r="J74" s="19">
        <f t="shared" si="18"/>
        <v>17426864</v>
      </c>
      <c r="K74" s="19">
        <f t="shared" si="18"/>
        <v>9849441</v>
      </c>
      <c r="L74" s="19">
        <f t="shared" si="18"/>
        <v>3126963</v>
      </c>
      <c r="M74" s="19">
        <f t="shared" si="18"/>
        <v>22841104</v>
      </c>
      <c r="N74" s="36">
        <f t="shared" si="16"/>
        <v>195390907</v>
      </c>
    </row>
    <row r="75" spans="1:15" x14ac:dyDescent="0.25">
      <c r="A75" s="11" t="s">
        <v>67</v>
      </c>
      <c r="B75" s="13">
        <v>3627657</v>
      </c>
      <c r="C75" s="13">
        <v>2394207</v>
      </c>
      <c r="D75" s="13">
        <v>2674163</v>
      </c>
      <c r="E75" s="13">
        <v>1799138</v>
      </c>
      <c r="F75" s="13">
        <v>2022847</v>
      </c>
      <c r="G75" s="13">
        <v>1945018</v>
      </c>
      <c r="H75" s="13">
        <v>1951631</v>
      </c>
      <c r="I75" s="13">
        <v>2013519</v>
      </c>
      <c r="J75" s="13">
        <v>1735164</v>
      </c>
      <c r="K75" s="13">
        <v>1833223</v>
      </c>
      <c r="L75" s="13">
        <v>1087973</v>
      </c>
      <c r="M75" s="13">
        <v>1224667</v>
      </c>
      <c r="N75" s="12">
        <f t="shared" si="16"/>
        <v>24309207</v>
      </c>
    </row>
    <row r="76" spans="1:15" x14ac:dyDescent="0.25">
      <c r="A76" s="11" t="s">
        <v>68</v>
      </c>
      <c r="B76" s="13">
        <f>14747243-2000000</f>
        <v>12747243</v>
      </c>
      <c r="C76" s="13">
        <f>30439361-5000000</f>
        <v>25439361</v>
      </c>
      <c r="D76" s="13">
        <v>0</v>
      </c>
      <c r="E76" s="13">
        <v>0</v>
      </c>
      <c r="F76" s="13">
        <v>5163485</v>
      </c>
      <c r="G76" s="13">
        <v>0</v>
      </c>
      <c r="H76" s="13">
        <v>0</v>
      </c>
      <c r="I76" s="13">
        <v>354973</v>
      </c>
      <c r="J76" s="13">
        <v>521930</v>
      </c>
      <c r="K76" s="13">
        <v>0</v>
      </c>
      <c r="L76" s="13">
        <v>2000000</v>
      </c>
      <c r="M76" s="13">
        <v>5000000</v>
      </c>
      <c r="N76" s="12">
        <f t="shared" si="16"/>
        <v>51226992</v>
      </c>
    </row>
    <row r="77" spans="1:15" x14ac:dyDescent="0.25">
      <c r="A77" s="11" t="s">
        <v>69</v>
      </c>
      <c r="B77" s="13">
        <v>12539089</v>
      </c>
      <c r="C77" s="13">
        <v>9060884</v>
      </c>
      <c r="D77" s="13">
        <v>1874339</v>
      </c>
      <c r="E77" s="13">
        <v>20892892</v>
      </c>
      <c r="F77" s="13">
        <v>10801242</v>
      </c>
      <c r="G77" s="13">
        <v>550063</v>
      </c>
      <c r="H77" s="13">
        <v>17737844</v>
      </c>
      <c r="I77" s="13">
        <v>6556940</v>
      </c>
      <c r="J77" s="13">
        <v>15169770</v>
      </c>
      <c r="K77" s="13">
        <v>8016218</v>
      </c>
      <c r="L77" s="13">
        <v>38990</v>
      </c>
      <c r="M77" s="13">
        <v>16616437</v>
      </c>
      <c r="N77" s="12">
        <f t="shared" si="16"/>
        <v>119854708</v>
      </c>
    </row>
    <row r="78" spans="1:15" x14ac:dyDescent="0.25">
      <c r="A78" s="29" t="s">
        <v>70</v>
      </c>
      <c r="B78" s="19">
        <f>+B79+B80+B81+B82</f>
        <v>976553</v>
      </c>
      <c r="C78" s="19">
        <f t="shared" ref="C78:M78" si="19">+C79+C80+C81+C82</f>
        <v>688420</v>
      </c>
      <c r="D78" s="19">
        <f t="shared" si="19"/>
        <v>597401</v>
      </c>
      <c r="E78" s="19">
        <f t="shared" si="19"/>
        <v>542656</v>
      </c>
      <c r="F78" s="19">
        <f t="shared" si="19"/>
        <v>711103</v>
      </c>
      <c r="G78" s="19">
        <f t="shared" si="19"/>
        <v>1138305</v>
      </c>
      <c r="H78" s="19">
        <f t="shared" si="19"/>
        <v>658352</v>
      </c>
      <c r="I78" s="19">
        <f t="shared" si="19"/>
        <v>760639</v>
      </c>
      <c r="J78" s="19">
        <f t="shared" si="19"/>
        <v>2151438</v>
      </c>
      <c r="K78" s="19">
        <f t="shared" si="19"/>
        <v>1547949</v>
      </c>
      <c r="L78" s="19">
        <f t="shared" si="19"/>
        <v>2519171</v>
      </c>
      <c r="M78" s="19">
        <f t="shared" si="19"/>
        <v>619720</v>
      </c>
      <c r="N78" s="36">
        <f t="shared" si="16"/>
        <v>12911707</v>
      </c>
    </row>
    <row r="79" spans="1:15" x14ac:dyDescent="0.25">
      <c r="A79" s="11" t="s">
        <v>71</v>
      </c>
      <c r="B79" s="13">
        <v>14659</v>
      </c>
      <c r="C79" s="13">
        <v>10555</v>
      </c>
      <c r="D79" s="13">
        <v>8061</v>
      </c>
      <c r="E79" s="13">
        <v>8979</v>
      </c>
      <c r="F79" s="13">
        <v>11564</v>
      </c>
      <c r="G79" s="13">
        <v>17798</v>
      </c>
      <c r="H79" s="13">
        <v>10719</v>
      </c>
      <c r="I79" s="13">
        <v>12442</v>
      </c>
      <c r="J79" s="13">
        <v>34305</v>
      </c>
      <c r="K79" s="13">
        <v>24009</v>
      </c>
      <c r="L79" s="13">
        <v>32658</v>
      </c>
      <c r="M79" s="13">
        <v>10045</v>
      </c>
      <c r="N79" s="12">
        <f t="shared" si="16"/>
        <v>195794</v>
      </c>
    </row>
    <row r="80" spans="1:15" x14ac:dyDescent="0.25">
      <c r="A80" s="11" t="s">
        <v>72</v>
      </c>
      <c r="B80" s="13">
        <v>22054</v>
      </c>
      <c r="C80" s="13">
        <v>1323</v>
      </c>
      <c r="D80" s="13">
        <v>208</v>
      </c>
      <c r="E80" s="13">
        <v>3773</v>
      </c>
      <c r="F80" s="13">
        <v>204</v>
      </c>
      <c r="G80" s="13">
        <v>337</v>
      </c>
      <c r="H80" s="13">
        <v>46</v>
      </c>
      <c r="I80" s="13">
        <v>58</v>
      </c>
      <c r="J80" s="13">
        <v>3960</v>
      </c>
      <c r="K80" s="13">
        <v>9565</v>
      </c>
      <c r="L80" s="13">
        <v>371498</v>
      </c>
      <c r="M80" s="13">
        <v>733</v>
      </c>
      <c r="N80" s="12">
        <f t="shared" si="16"/>
        <v>413759</v>
      </c>
    </row>
    <row r="81" spans="1:15" x14ac:dyDescent="0.25">
      <c r="A81" s="11" t="s">
        <v>73</v>
      </c>
      <c r="B81" s="13">
        <v>739458</v>
      </c>
      <c r="C81" s="13">
        <v>556083</v>
      </c>
      <c r="D81" s="13">
        <v>374710</v>
      </c>
      <c r="E81" s="13">
        <v>500989</v>
      </c>
      <c r="F81" s="13">
        <v>640751</v>
      </c>
      <c r="G81" s="13">
        <v>955202</v>
      </c>
      <c r="H81" s="13">
        <v>594606</v>
      </c>
      <c r="I81" s="13">
        <v>692721</v>
      </c>
      <c r="J81" s="13">
        <v>1868025</v>
      </c>
      <c r="K81" s="13">
        <v>1271493</v>
      </c>
      <c r="L81" s="13">
        <v>726894</v>
      </c>
      <c r="M81" s="13">
        <v>554761</v>
      </c>
      <c r="N81" s="12">
        <f t="shared" si="16"/>
        <v>9475693</v>
      </c>
    </row>
    <row r="82" spans="1:15" x14ac:dyDescent="0.25">
      <c r="A82" s="11" t="s">
        <v>74</v>
      </c>
      <c r="B82" s="13">
        <v>200382</v>
      </c>
      <c r="C82" s="13">
        <v>120459</v>
      </c>
      <c r="D82" s="13">
        <v>214422</v>
      </c>
      <c r="E82" s="13">
        <v>28915</v>
      </c>
      <c r="F82" s="13">
        <v>58584</v>
      </c>
      <c r="G82" s="13">
        <v>164968</v>
      </c>
      <c r="H82" s="13">
        <v>52981</v>
      </c>
      <c r="I82" s="13">
        <v>55418</v>
      </c>
      <c r="J82" s="13">
        <v>245148</v>
      </c>
      <c r="K82" s="13">
        <v>242882</v>
      </c>
      <c r="L82" s="13">
        <v>1388121</v>
      </c>
      <c r="M82" s="13">
        <v>54181</v>
      </c>
      <c r="N82" s="12">
        <f t="shared" si="16"/>
        <v>2826461</v>
      </c>
    </row>
    <row r="83" spans="1:15" x14ac:dyDescent="0.25">
      <c r="A83" s="29" t="s">
        <v>75</v>
      </c>
      <c r="B83" s="19">
        <f>+B84</f>
        <v>13250429</v>
      </c>
      <c r="C83" s="19">
        <f t="shared" ref="C83:M83" si="20">+C84</f>
        <v>5726084</v>
      </c>
      <c r="D83" s="19">
        <f t="shared" si="20"/>
        <v>12414623</v>
      </c>
      <c r="E83" s="19">
        <f t="shared" si="20"/>
        <v>106576</v>
      </c>
      <c r="F83" s="19">
        <f t="shared" si="20"/>
        <v>5759647</v>
      </c>
      <c r="G83" s="19">
        <f t="shared" si="20"/>
        <v>5250591</v>
      </c>
      <c r="H83" s="19">
        <f t="shared" si="20"/>
        <v>5115973</v>
      </c>
      <c r="I83" s="19">
        <f t="shared" si="20"/>
        <v>5638478</v>
      </c>
      <c r="J83" s="19">
        <f t="shared" si="20"/>
        <v>1239722</v>
      </c>
      <c r="K83" s="19">
        <f t="shared" si="20"/>
        <v>5336151</v>
      </c>
      <c r="L83" s="19">
        <f t="shared" si="20"/>
        <v>2068389</v>
      </c>
      <c r="M83" s="19">
        <f t="shared" si="20"/>
        <v>3702270</v>
      </c>
      <c r="N83" s="36">
        <f t="shared" si="16"/>
        <v>65608933</v>
      </c>
    </row>
    <row r="84" spans="1:15" x14ac:dyDescent="0.25">
      <c r="A84" s="11" t="s">
        <v>76</v>
      </c>
      <c r="B84" s="13">
        <v>13250429</v>
      </c>
      <c r="C84" s="13">
        <v>5726084</v>
      </c>
      <c r="D84" s="13">
        <v>12414623</v>
      </c>
      <c r="E84" s="13">
        <v>106576</v>
      </c>
      <c r="F84" s="13">
        <v>5759647</v>
      </c>
      <c r="G84" s="13">
        <v>5250591</v>
      </c>
      <c r="H84" s="13">
        <v>5115973</v>
      </c>
      <c r="I84" s="13">
        <v>5638478</v>
      </c>
      <c r="J84" s="13">
        <v>1239722</v>
      </c>
      <c r="K84" s="13">
        <v>5336151</v>
      </c>
      <c r="L84" s="13">
        <v>2068389</v>
      </c>
      <c r="M84" s="13">
        <v>3702270</v>
      </c>
      <c r="N84" s="12">
        <f t="shared" si="16"/>
        <v>65608933</v>
      </c>
    </row>
    <row r="85" spans="1:15" ht="39" x14ac:dyDescent="0.25">
      <c r="A85" s="29" t="s">
        <v>77</v>
      </c>
      <c r="B85" s="18">
        <v>0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2">
        <f t="shared" si="16"/>
        <v>0</v>
      </c>
    </row>
    <row r="86" spans="1:15" ht="39" x14ac:dyDescent="0.25">
      <c r="A86" s="11" t="s">
        <v>78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2">
        <f t="shared" si="16"/>
        <v>0</v>
      </c>
    </row>
    <row r="87" spans="1:15" x14ac:dyDescent="0.25">
      <c r="A87" s="30" t="s">
        <v>79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1">
        <f t="shared" si="16"/>
        <v>0</v>
      </c>
    </row>
    <row r="88" spans="1:15" x14ac:dyDescent="0.25">
      <c r="A88" s="25" t="s">
        <v>80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5">
        <f t="shared" si="16"/>
        <v>0</v>
      </c>
    </row>
    <row r="89" spans="1:15" ht="26.25" x14ac:dyDescent="0.25">
      <c r="A89" s="30" t="s">
        <v>81</v>
      </c>
      <c r="B89" s="22">
        <f>+B90+B102+B111+B130</f>
        <v>2369569292.5</v>
      </c>
      <c r="C89" s="22">
        <f t="shared" ref="C89:M89" si="21">+C90+C102+C111+C130</f>
        <v>2488619117.5</v>
      </c>
      <c r="D89" s="22">
        <f t="shared" si="21"/>
        <v>2173472529.5</v>
      </c>
      <c r="E89" s="22">
        <f t="shared" si="21"/>
        <v>2080185435.5</v>
      </c>
      <c r="F89" s="22">
        <f t="shared" si="21"/>
        <v>2184446941.5</v>
      </c>
      <c r="G89" s="22">
        <f t="shared" si="21"/>
        <v>2273302082.5</v>
      </c>
      <c r="H89" s="22">
        <f t="shared" si="21"/>
        <v>2279486915.5</v>
      </c>
      <c r="I89" s="22">
        <f t="shared" si="21"/>
        <v>2170263613.5</v>
      </c>
      <c r="J89" s="22">
        <f t="shared" si="21"/>
        <v>2120725823.5</v>
      </c>
      <c r="K89" s="22">
        <f t="shared" si="21"/>
        <v>2069558853.5</v>
      </c>
      <c r="L89" s="22">
        <f t="shared" si="21"/>
        <v>1968933138.5</v>
      </c>
      <c r="M89" s="22">
        <f t="shared" si="21"/>
        <v>2151999281.5</v>
      </c>
      <c r="N89" s="1">
        <f t="shared" si="16"/>
        <v>26330563025</v>
      </c>
      <c r="O89" s="38"/>
    </row>
    <row r="90" spans="1:15" x14ac:dyDescent="0.25">
      <c r="A90" s="27" t="s">
        <v>82</v>
      </c>
      <c r="B90" s="19">
        <f>+B91+B92+B93+B94+B95+B96+B97+B98+B99+B100</f>
        <v>861035244</v>
      </c>
      <c r="C90" s="19">
        <f t="shared" ref="C90:M90" si="22">+C91+C92+C93+C94+C95+C96+C97+C98+C99+C100</f>
        <v>1194571751</v>
      </c>
      <c r="D90" s="19">
        <f t="shared" si="22"/>
        <v>917493681</v>
      </c>
      <c r="E90" s="19">
        <f t="shared" si="22"/>
        <v>1092673682</v>
      </c>
      <c r="F90" s="19">
        <f t="shared" si="22"/>
        <v>972878504</v>
      </c>
      <c r="G90" s="19">
        <f t="shared" si="22"/>
        <v>1016335364</v>
      </c>
      <c r="H90" s="19">
        <f t="shared" si="22"/>
        <v>971093636</v>
      </c>
      <c r="I90" s="19">
        <f t="shared" si="22"/>
        <v>989509671</v>
      </c>
      <c r="J90" s="19">
        <f t="shared" si="22"/>
        <v>901600835</v>
      </c>
      <c r="K90" s="19">
        <f t="shared" si="22"/>
        <v>770173552</v>
      </c>
      <c r="L90" s="19">
        <f t="shared" si="22"/>
        <v>810231032</v>
      </c>
      <c r="M90" s="19">
        <f t="shared" si="22"/>
        <v>827128904</v>
      </c>
      <c r="N90" s="3">
        <f t="shared" si="16"/>
        <v>11324725856</v>
      </c>
      <c r="O90" s="38"/>
    </row>
    <row r="91" spans="1:15" x14ac:dyDescent="0.25">
      <c r="A91" s="25" t="s">
        <v>83</v>
      </c>
      <c r="B91" s="13">
        <v>570554855</v>
      </c>
      <c r="C91" s="23">
        <v>818102245</v>
      </c>
      <c r="D91" s="23">
        <v>635550714</v>
      </c>
      <c r="E91" s="23">
        <v>766904230</v>
      </c>
      <c r="F91" s="23">
        <v>686904398</v>
      </c>
      <c r="G91" s="23">
        <v>742718479</v>
      </c>
      <c r="H91" s="23">
        <v>663571621</v>
      </c>
      <c r="I91" s="23">
        <v>673528856</v>
      </c>
      <c r="J91" s="23">
        <v>622587154</v>
      </c>
      <c r="K91" s="23">
        <v>473847152</v>
      </c>
      <c r="L91" s="23">
        <v>524369130</v>
      </c>
      <c r="M91" s="23">
        <v>547932260</v>
      </c>
      <c r="N91" s="5">
        <f t="shared" si="16"/>
        <v>7726571094</v>
      </c>
    </row>
    <row r="92" spans="1:15" x14ac:dyDescent="0.25">
      <c r="A92" s="25" t="s">
        <v>84</v>
      </c>
      <c r="B92" s="13">
        <v>62642972</v>
      </c>
      <c r="C92" s="23">
        <v>86165773</v>
      </c>
      <c r="D92" s="23">
        <v>69697155</v>
      </c>
      <c r="E92" s="23">
        <v>83953322</v>
      </c>
      <c r="F92" s="23">
        <v>75270715</v>
      </c>
      <c r="G92" s="23">
        <v>67194153</v>
      </c>
      <c r="H92" s="23">
        <v>72738343</v>
      </c>
      <c r="I92" s="23">
        <v>73819030</v>
      </c>
      <c r="J92" s="23">
        <v>68290184</v>
      </c>
      <c r="K92" s="23">
        <v>69227351</v>
      </c>
      <c r="L92" s="23">
        <v>66897335</v>
      </c>
      <c r="M92" s="23">
        <v>69198243</v>
      </c>
      <c r="N92" s="5">
        <f t="shared" si="16"/>
        <v>865094576</v>
      </c>
    </row>
    <row r="93" spans="1:15" x14ac:dyDescent="0.25">
      <c r="A93" s="25" t="s">
        <v>85</v>
      </c>
      <c r="B93" s="13">
        <v>42829565</v>
      </c>
      <c r="C93" s="23">
        <v>19412301</v>
      </c>
      <c r="D93" s="23">
        <v>19412301</v>
      </c>
      <c r="E93" s="23">
        <v>58006823</v>
      </c>
      <c r="F93" s="23">
        <v>19412301</v>
      </c>
      <c r="G93" s="23">
        <v>19412301</v>
      </c>
      <c r="H93" s="23">
        <v>48855742</v>
      </c>
      <c r="I93" s="23">
        <v>19412301</v>
      </c>
      <c r="J93" s="23">
        <v>19412301</v>
      </c>
      <c r="K93" s="23">
        <v>47418130</v>
      </c>
      <c r="L93" s="23">
        <v>18847424</v>
      </c>
      <c r="M93" s="23">
        <v>18847424</v>
      </c>
      <c r="N93" s="5">
        <f t="shared" si="16"/>
        <v>351278914</v>
      </c>
    </row>
    <row r="94" spans="1:15" x14ac:dyDescent="0.25">
      <c r="A94" s="25" t="s">
        <v>86</v>
      </c>
      <c r="B94" s="13">
        <v>38513238</v>
      </c>
      <c r="C94" s="23">
        <v>38803245</v>
      </c>
      <c r="D94" s="23">
        <v>36922636</v>
      </c>
      <c r="E94" s="23">
        <v>39821307</v>
      </c>
      <c r="F94" s="23">
        <v>39014874</v>
      </c>
      <c r="G94" s="23">
        <v>40525133</v>
      </c>
      <c r="H94" s="23">
        <v>38633301</v>
      </c>
      <c r="I94" s="23">
        <v>39287426</v>
      </c>
      <c r="J94" s="23">
        <v>38381591</v>
      </c>
      <c r="K94" s="23">
        <v>38339686</v>
      </c>
      <c r="L94" s="23">
        <v>39359351</v>
      </c>
      <c r="M94" s="23">
        <v>37703197</v>
      </c>
      <c r="N94" s="5">
        <f t="shared" si="16"/>
        <v>465304985</v>
      </c>
    </row>
    <row r="95" spans="1:15" x14ac:dyDescent="0.25">
      <c r="A95" s="25" t="s">
        <v>87</v>
      </c>
      <c r="B95" s="13">
        <v>15234530</v>
      </c>
      <c r="C95" s="23">
        <v>21373626</v>
      </c>
      <c r="D95" s="23">
        <v>21532807</v>
      </c>
      <c r="E95" s="23">
        <v>13491015</v>
      </c>
      <c r="F95" s="23">
        <v>16099418</v>
      </c>
      <c r="G95" s="23">
        <v>16999326</v>
      </c>
      <c r="H95" s="23">
        <v>17547415</v>
      </c>
      <c r="I95" s="23">
        <v>18145372</v>
      </c>
      <c r="J95" s="23">
        <v>22662876</v>
      </c>
      <c r="K95" s="23">
        <v>13952094</v>
      </c>
      <c r="L95" s="23">
        <v>13995078</v>
      </c>
      <c r="M95" s="23">
        <v>15789594</v>
      </c>
      <c r="N95" s="5">
        <f t="shared" si="16"/>
        <v>206823151</v>
      </c>
    </row>
    <row r="96" spans="1:15" x14ac:dyDescent="0.25">
      <c r="A96" s="25" t="s">
        <v>88</v>
      </c>
      <c r="B96" s="13">
        <v>29937513</v>
      </c>
      <c r="C96" s="23">
        <v>30162945</v>
      </c>
      <c r="D96" s="23">
        <v>28701090</v>
      </c>
      <c r="E96" s="23">
        <v>30954315</v>
      </c>
      <c r="F96" s="23">
        <v>30327450</v>
      </c>
      <c r="G96" s="23">
        <v>31501421</v>
      </c>
      <c r="H96" s="23">
        <v>30030842</v>
      </c>
      <c r="I96" s="23">
        <v>30539313</v>
      </c>
      <c r="J96" s="23">
        <v>29835180</v>
      </c>
      <c r="K96" s="23">
        <v>28597651</v>
      </c>
      <c r="L96" s="23">
        <v>29390268</v>
      </c>
      <c r="M96" s="23">
        <v>28102890</v>
      </c>
      <c r="N96" s="5">
        <f t="shared" si="16"/>
        <v>358080878</v>
      </c>
    </row>
    <row r="97" spans="1:15" x14ac:dyDescent="0.25">
      <c r="A97" s="25" t="s">
        <v>89</v>
      </c>
      <c r="B97" s="13">
        <v>94258615</v>
      </c>
      <c r="C97" s="23">
        <v>173092140</v>
      </c>
      <c r="D97" s="23">
        <v>98662115</v>
      </c>
      <c r="E97" s="23">
        <v>94285657</v>
      </c>
      <c r="F97" s="23">
        <v>99273559</v>
      </c>
      <c r="G97" s="23">
        <v>92468010</v>
      </c>
      <c r="H97" s="23">
        <v>92932559</v>
      </c>
      <c r="I97" s="23">
        <v>129444236</v>
      </c>
      <c r="J97" s="23">
        <v>93881724</v>
      </c>
      <c r="K97" s="23">
        <v>93440625</v>
      </c>
      <c r="L97" s="23">
        <v>111059476</v>
      </c>
      <c r="M97" s="23">
        <v>103932439</v>
      </c>
      <c r="N97" s="5">
        <f t="shared" si="16"/>
        <v>1276731155</v>
      </c>
    </row>
    <row r="98" spans="1:15" x14ac:dyDescent="0.25">
      <c r="A98" s="25" t="s">
        <v>90</v>
      </c>
      <c r="B98" s="13">
        <v>991723</v>
      </c>
      <c r="C98" s="23">
        <v>991723</v>
      </c>
      <c r="D98" s="23">
        <v>991723</v>
      </c>
      <c r="E98" s="23">
        <v>991723</v>
      </c>
      <c r="F98" s="23">
        <v>991723</v>
      </c>
      <c r="G98" s="23">
        <v>991723</v>
      </c>
      <c r="H98" s="23">
        <v>991723</v>
      </c>
      <c r="I98" s="23">
        <v>991723</v>
      </c>
      <c r="J98" s="23">
        <v>991723</v>
      </c>
      <c r="K98" s="23">
        <v>991723</v>
      </c>
      <c r="L98" s="23">
        <v>991723</v>
      </c>
      <c r="M98" s="23">
        <v>991723</v>
      </c>
      <c r="N98" s="5">
        <f t="shared" si="16"/>
        <v>11900676</v>
      </c>
    </row>
    <row r="99" spans="1:15" x14ac:dyDescent="0.25">
      <c r="A99" s="25" t="s">
        <v>91</v>
      </c>
      <c r="B99" s="13">
        <v>3421823</v>
      </c>
      <c r="C99" s="23">
        <v>4436862</v>
      </c>
      <c r="D99" s="23">
        <v>3494146</v>
      </c>
      <c r="E99" s="23">
        <v>3090022</v>
      </c>
      <c r="F99" s="23">
        <v>3353139</v>
      </c>
      <c r="G99" s="23">
        <v>2984993</v>
      </c>
      <c r="H99" s="23">
        <v>3175062</v>
      </c>
      <c r="I99" s="23">
        <v>3094019</v>
      </c>
      <c r="J99" s="23">
        <v>2994442</v>
      </c>
      <c r="K99" s="23">
        <v>3078756</v>
      </c>
      <c r="L99" s="23">
        <v>2899952</v>
      </c>
      <c r="M99" s="23">
        <f>3140174-1</f>
        <v>3140173</v>
      </c>
      <c r="N99" s="5">
        <f t="shared" si="16"/>
        <v>39163389</v>
      </c>
    </row>
    <row r="100" spans="1:15" x14ac:dyDescent="0.25">
      <c r="A100" s="25" t="s">
        <v>92</v>
      </c>
      <c r="B100" s="13">
        <v>2650410</v>
      </c>
      <c r="C100" s="23">
        <v>2030891</v>
      </c>
      <c r="D100" s="23">
        <v>2528994</v>
      </c>
      <c r="E100" s="23">
        <v>1175268</v>
      </c>
      <c r="F100" s="23">
        <v>2230927</v>
      </c>
      <c r="G100" s="23">
        <v>1539825</v>
      </c>
      <c r="H100" s="23">
        <v>2617028</v>
      </c>
      <c r="I100" s="23">
        <v>1247395</v>
      </c>
      <c r="J100" s="23">
        <v>2563660</v>
      </c>
      <c r="K100" s="23">
        <v>1280384</v>
      </c>
      <c r="L100" s="23">
        <v>2421295</v>
      </c>
      <c r="M100" s="23">
        <v>1490961</v>
      </c>
      <c r="N100" s="5">
        <f t="shared" si="16"/>
        <v>23777038</v>
      </c>
    </row>
    <row r="101" spans="1:15" x14ac:dyDescent="0.25">
      <c r="A101" s="25" t="s">
        <v>93</v>
      </c>
      <c r="B101" s="18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5">
        <f t="shared" si="16"/>
        <v>0</v>
      </c>
    </row>
    <row r="102" spans="1:15" x14ac:dyDescent="0.25">
      <c r="A102" s="27" t="s">
        <v>94</v>
      </c>
      <c r="B102" s="19">
        <f>+B103+B104+B105+B106+B107+B108+B109+B110</f>
        <v>1343368660.5</v>
      </c>
      <c r="C102" s="19">
        <f t="shared" ref="C102:M102" si="23">+C103+C104+C105+C106+C107+C108+C109+C110</f>
        <v>970169317.5</v>
      </c>
      <c r="D102" s="19">
        <f t="shared" si="23"/>
        <v>1149786327.5</v>
      </c>
      <c r="E102" s="19">
        <f t="shared" si="23"/>
        <v>848632575.5</v>
      </c>
      <c r="F102" s="19">
        <f t="shared" si="23"/>
        <v>1162025293.5</v>
      </c>
      <c r="G102" s="19">
        <f t="shared" si="23"/>
        <v>1075973733.5</v>
      </c>
      <c r="H102" s="19">
        <f t="shared" si="23"/>
        <v>1146647455.5</v>
      </c>
      <c r="I102" s="19">
        <f t="shared" si="23"/>
        <v>1037952150.5</v>
      </c>
      <c r="J102" s="19">
        <f t="shared" si="23"/>
        <v>1009606383.5</v>
      </c>
      <c r="K102" s="19">
        <f t="shared" si="23"/>
        <v>1113624556.5</v>
      </c>
      <c r="L102" s="19">
        <f t="shared" si="23"/>
        <v>1039399996.5</v>
      </c>
      <c r="M102" s="19">
        <f t="shared" si="23"/>
        <v>1245606291.5</v>
      </c>
      <c r="N102" s="3">
        <f t="shared" si="16"/>
        <v>13142792742</v>
      </c>
      <c r="O102" s="38"/>
    </row>
    <row r="103" spans="1:15" x14ac:dyDescent="0.25">
      <c r="A103" s="25" t="s">
        <v>95</v>
      </c>
      <c r="B103" s="13">
        <v>756697376</v>
      </c>
      <c r="C103" s="23">
        <v>522303778</v>
      </c>
      <c r="D103" s="23">
        <v>643544917</v>
      </c>
      <c r="E103" s="23">
        <v>352554715</v>
      </c>
      <c r="F103" s="23">
        <v>637454865</v>
      </c>
      <c r="G103" s="23">
        <v>561015407</v>
      </c>
      <c r="H103" s="23">
        <v>640532296</v>
      </c>
      <c r="I103" s="23">
        <v>539450045</v>
      </c>
      <c r="J103" s="23">
        <v>508282133</v>
      </c>
      <c r="K103" s="23">
        <v>575775840</v>
      </c>
      <c r="L103" s="23">
        <v>583541326</v>
      </c>
      <c r="M103" s="23">
        <v>790992429</v>
      </c>
      <c r="N103" s="5">
        <f t="shared" si="16"/>
        <v>7112145127</v>
      </c>
    </row>
    <row r="104" spans="1:15" x14ac:dyDescent="0.25">
      <c r="A104" s="25" t="s">
        <v>96</v>
      </c>
      <c r="B104" s="13">
        <v>262754618</v>
      </c>
      <c r="C104" s="23">
        <v>127806661</v>
      </c>
      <c r="D104" s="23">
        <v>186718645</v>
      </c>
      <c r="E104" s="23">
        <v>176878307</v>
      </c>
      <c r="F104" s="23">
        <v>204611222</v>
      </c>
      <c r="G104" s="23">
        <v>195801956</v>
      </c>
      <c r="H104" s="23">
        <v>186016612</v>
      </c>
      <c r="I104" s="23">
        <v>179037553</v>
      </c>
      <c r="J104" s="23">
        <v>186106026</v>
      </c>
      <c r="K104" s="23">
        <v>222689905</v>
      </c>
      <c r="L104" s="23">
        <v>268439150</v>
      </c>
      <c r="M104" s="23">
        <v>265099463</v>
      </c>
      <c r="N104" s="5">
        <f t="shared" si="16"/>
        <v>2461960118</v>
      </c>
    </row>
    <row r="105" spans="1:15" x14ac:dyDescent="0.25">
      <c r="A105" s="25" t="s">
        <v>97</v>
      </c>
      <c r="B105" s="13">
        <v>112086998</v>
      </c>
      <c r="C105" s="23">
        <v>112086998</v>
      </c>
      <c r="D105" s="23">
        <v>112086998</v>
      </c>
      <c r="E105" s="23">
        <v>112086998</v>
      </c>
      <c r="F105" s="23">
        <v>112086998</v>
      </c>
      <c r="G105" s="23">
        <v>112086998</v>
      </c>
      <c r="H105" s="23">
        <v>112086998</v>
      </c>
      <c r="I105" s="23">
        <v>112086998</v>
      </c>
      <c r="J105" s="23">
        <v>112086998</v>
      </c>
      <c r="K105" s="23">
        <v>112087002</v>
      </c>
      <c r="L105" s="23">
        <v>0</v>
      </c>
      <c r="M105" s="23">
        <v>0</v>
      </c>
      <c r="N105" s="5">
        <f t="shared" si="16"/>
        <v>1120869984</v>
      </c>
    </row>
    <row r="106" spans="1:15" ht="26.25" x14ac:dyDescent="0.25">
      <c r="A106" s="25" t="s">
        <v>98</v>
      </c>
      <c r="B106" s="13">
        <v>91954679</v>
      </c>
      <c r="C106" s="23">
        <v>91954679</v>
      </c>
      <c r="D106" s="23">
        <v>91954679</v>
      </c>
      <c r="E106" s="23">
        <v>91954679</v>
      </c>
      <c r="F106" s="23">
        <v>91954679</v>
      </c>
      <c r="G106" s="23">
        <v>91954679</v>
      </c>
      <c r="H106" s="23">
        <v>91954679</v>
      </c>
      <c r="I106" s="23">
        <v>91954679</v>
      </c>
      <c r="J106" s="23">
        <v>91954679</v>
      </c>
      <c r="K106" s="23">
        <v>91954679</v>
      </c>
      <c r="L106" s="23">
        <v>91585984</v>
      </c>
      <c r="M106" s="23">
        <v>91585977</v>
      </c>
      <c r="N106" s="5">
        <f t="shared" si="16"/>
        <v>1102718751</v>
      </c>
    </row>
    <row r="107" spans="1:15" x14ac:dyDescent="0.25">
      <c r="A107" s="31" t="s">
        <v>99</v>
      </c>
      <c r="B107" s="17">
        <v>31519131.500000004</v>
      </c>
      <c r="C107" s="32">
        <v>31519131.500000004</v>
      </c>
      <c r="D107" s="32">
        <v>31519131.500000004</v>
      </c>
      <c r="E107" s="32">
        <v>31519131.500000004</v>
      </c>
      <c r="F107" s="32">
        <v>31519131.500000004</v>
      </c>
      <c r="G107" s="32">
        <v>31519131.500000004</v>
      </c>
      <c r="H107" s="32">
        <v>31519131.500000004</v>
      </c>
      <c r="I107" s="32">
        <v>31519131.500000004</v>
      </c>
      <c r="J107" s="32">
        <v>31519131.500000004</v>
      </c>
      <c r="K107" s="32">
        <v>31519131.500000004</v>
      </c>
      <c r="L107" s="32">
        <v>31519131.500000004</v>
      </c>
      <c r="M107" s="32">
        <v>31479126.500000004</v>
      </c>
      <c r="N107" s="33">
        <v>378189573.00000006</v>
      </c>
    </row>
    <row r="108" spans="1:15" x14ac:dyDescent="0.25">
      <c r="A108" s="25" t="s">
        <v>100</v>
      </c>
      <c r="B108" s="13">
        <v>12371460</v>
      </c>
      <c r="C108" s="23">
        <v>8513672</v>
      </c>
      <c r="D108" s="23">
        <v>7977559</v>
      </c>
      <c r="E108" s="23">
        <v>7654347</v>
      </c>
      <c r="F108" s="23">
        <v>8414000</v>
      </c>
      <c r="G108" s="23">
        <v>7611164</v>
      </c>
      <c r="H108" s="23">
        <v>8553341</v>
      </c>
      <c r="I108" s="23">
        <v>7919346</v>
      </c>
      <c r="J108" s="23">
        <v>7937828</v>
      </c>
      <c r="K108" s="23">
        <v>7878411</v>
      </c>
      <c r="L108" s="23">
        <v>10394819</v>
      </c>
      <c r="M108" s="23">
        <v>12529710</v>
      </c>
      <c r="N108" s="5">
        <f t="shared" si="16"/>
        <v>107755657</v>
      </c>
    </row>
    <row r="109" spans="1:15" x14ac:dyDescent="0.25">
      <c r="A109" s="25" t="s">
        <v>101</v>
      </c>
      <c r="B109" s="13">
        <v>17800000</v>
      </c>
      <c r="C109" s="23">
        <v>17800000</v>
      </c>
      <c r="D109" s="23">
        <v>17800000</v>
      </c>
      <c r="E109" s="23">
        <v>17800000</v>
      </c>
      <c r="F109" s="23">
        <v>17800000</v>
      </c>
      <c r="G109" s="23">
        <v>17800000</v>
      </c>
      <c r="H109" s="23">
        <v>17800000</v>
      </c>
      <c r="I109" s="23">
        <v>17800000</v>
      </c>
      <c r="J109" s="23">
        <v>17800000</v>
      </c>
      <c r="K109" s="23">
        <v>17800000</v>
      </c>
      <c r="L109" s="23">
        <v>0</v>
      </c>
      <c r="M109" s="23">
        <v>0</v>
      </c>
      <c r="N109" s="5">
        <f t="shared" si="16"/>
        <v>178000000</v>
      </c>
    </row>
    <row r="110" spans="1:15" ht="26.25" x14ac:dyDescent="0.25">
      <c r="A110" s="25" t="s">
        <v>102</v>
      </c>
      <c r="B110" s="13">
        <v>58184398</v>
      </c>
      <c r="C110" s="23">
        <v>58184398</v>
      </c>
      <c r="D110" s="23">
        <v>58184398</v>
      </c>
      <c r="E110" s="23">
        <v>58184398</v>
      </c>
      <c r="F110" s="23">
        <v>58184398</v>
      </c>
      <c r="G110" s="23">
        <v>58184398</v>
      </c>
      <c r="H110" s="23">
        <v>58184398</v>
      </c>
      <c r="I110" s="23">
        <v>58184398</v>
      </c>
      <c r="J110" s="23">
        <v>53919588</v>
      </c>
      <c r="K110" s="23">
        <v>53919588</v>
      </c>
      <c r="L110" s="23">
        <v>53919586</v>
      </c>
      <c r="M110" s="23">
        <v>53919586</v>
      </c>
      <c r="N110" s="5">
        <f t="shared" si="16"/>
        <v>681153532</v>
      </c>
    </row>
    <row r="111" spans="1:15" x14ac:dyDescent="0.25">
      <c r="A111" s="27" t="s">
        <v>103</v>
      </c>
      <c r="B111" s="19">
        <f>+B112+B113+B114+B115+B116+B117+B118+B119+B120+B121+B122+B123+B124+B125+B126+B127+B128+B129</f>
        <v>150787304</v>
      </c>
      <c r="C111" s="19">
        <f t="shared" ref="C111:M111" si="24">+C112+C113+C114+C115+C116+C117+C118+C119+C120+C121+C122+C123+C124+C125+C126+C127+C128+C129</f>
        <v>316140366</v>
      </c>
      <c r="D111" s="19">
        <f t="shared" si="24"/>
        <v>96686838</v>
      </c>
      <c r="E111" s="19">
        <f t="shared" si="24"/>
        <v>126812754</v>
      </c>
      <c r="F111" s="19">
        <f t="shared" si="24"/>
        <v>30125915</v>
      </c>
      <c r="G111" s="19">
        <f t="shared" si="24"/>
        <v>169453971</v>
      </c>
      <c r="H111" s="19">
        <f t="shared" si="24"/>
        <v>150787304</v>
      </c>
      <c r="I111" s="19">
        <f t="shared" si="24"/>
        <v>126812754</v>
      </c>
      <c r="J111" s="19">
        <f t="shared" si="24"/>
        <v>195636704</v>
      </c>
      <c r="K111" s="19">
        <f t="shared" si="24"/>
        <v>168665335</v>
      </c>
      <c r="L111" s="19">
        <f t="shared" si="24"/>
        <v>99107593</v>
      </c>
      <c r="M111" s="19">
        <f t="shared" si="24"/>
        <v>58256219</v>
      </c>
      <c r="N111" s="3">
        <f t="shared" si="16"/>
        <v>1689273057</v>
      </c>
      <c r="O111" s="38"/>
    </row>
    <row r="112" spans="1:15" x14ac:dyDescent="0.25">
      <c r="A112" s="25" t="s">
        <v>104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5">
        <f t="shared" si="16"/>
        <v>0</v>
      </c>
    </row>
    <row r="113" spans="1:14" x14ac:dyDescent="0.25">
      <c r="A113" s="25" t="s">
        <v>105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5">
        <f t="shared" si="16"/>
        <v>0</v>
      </c>
    </row>
    <row r="114" spans="1:14" x14ac:dyDescent="0.25">
      <c r="A114" s="25" t="s">
        <v>106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5">
        <f t="shared" si="16"/>
        <v>0</v>
      </c>
    </row>
    <row r="115" spans="1:14" x14ac:dyDescent="0.25">
      <c r="A115" s="25" t="s">
        <v>107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5">
        <f t="shared" si="16"/>
        <v>0</v>
      </c>
    </row>
    <row r="116" spans="1:14" x14ac:dyDescent="0.25">
      <c r="A116" s="25" t="s">
        <v>108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5">
        <f t="shared" si="16"/>
        <v>0</v>
      </c>
    </row>
    <row r="117" spans="1:14" x14ac:dyDescent="0.25">
      <c r="A117" s="25" t="s">
        <v>109</v>
      </c>
      <c r="B117" s="13">
        <v>150787304</v>
      </c>
      <c r="C117" s="23">
        <v>297473699</v>
      </c>
      <c r="D117" s="23">
        <v>96686838</v>
      </c>
      <c r="E117" s="23">
        <v>126812754</v>
      </c>
      <c r="F117" s="23">
        <v>30125915</v>
      </c>
      <c r="G117" s="23">
        <v>150787304</v>
      </c>
      <c r="H117" s="23">
        <v>150787304</v>
      </c>
      <c r="I117" s="23">
        <v>126812754</v>
      </c>
      <c r="J117" s="23">
        <v>176970037</v>
      </c>
      <c r="K117" s="23">
        <v>149998668</v>
      </c>
      <c r="L117" s="23">
        <v>80440926</v>
      </c>
      <c r="M117" s="23">
        <v>39589554</v>
      </c>
      <c r="N117" s="5">
        <f t="shared" si="16"/>
        <v>1577273057</v>
      </c>
    </row>
    <row r="118" spans="1:14" x14ac:dyDescent="0.25">
      <c r="A118" s="25" t="s">
        <v>110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5">
        <f t="shared" si="16"/>
        <v>0</v>
      </c>
    </row>
    <row r="119" spans="1:14" x14ac:dyDescent="0.25">
      <c r="A119" s="25" t="s">
        <v>111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5">
        <f t="shared" si="16"/>
        <v>0</v>
      </c>
    </row>
    <row r="120" spans="1:14" x14ac:dyDescent="0.25">
      <c r="A120" s="25" t="s">
        <v>112</v>
      </c>
      <c r="B120" s="13">
        <v>0</v>
      </c>
      <c r="C120" s="23">
        <v>18666667</v>
      </c>
      <c r="D120" s="13">
        <v>0</v>
      </c>
      <c r="E120" s="13">
        <v>0</v>
      </c>
      <c r="F120" s="13">
        <v>0</v>
      </c>
      <c r="G120" s="23">
        <v>18666667</v>
      </c>
      <c r="H120" s="13">
        <v>0</v>
      </c>
      <c r="I120" s="13">
        <v>0</v>
      </c>
      <c r="J120" s="23">
        <v>18666667</v>
      </c>
      <c r="K120" s="23">
        <v>18666667</v>
      </c>
      <c r="L120" s="23">
        <v>18666667</v>
      </c>
      <c r="M120" s="23">
        <v>18666665</v>
      </c>
      <c r="N120" s="5">
        <f t="shared" si="16"/>
        <v>112000000</v>
      </c>
    </row>
    <row r="121" spans="1:14" x14ac:dyDescent="0.25">
      <c r="A121" s="25" t="s">
        <v>113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5">
        <f t="shared" si="16"/>
        <v>0</v>
      </c>
    </row>
    <row r="122" spans="1:14" x14ac:dyDescent="0.25">
      <c r="A122" s="25" t="s">
        <v>114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5">
        <f t="shared" si="16"/>
        <v>0</v>
      </c>
    </row>
    <row r="123" spans="1:14" x14ac:dyDescent="0.25">
      <c r="A123" s="25" t="s">
        <v>115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5">
        <f t="shared" si="16"/>
        <v>0</v>
      </c>
    </row>
    <row r="124" spans="1:14" x14ac:dyDescent="0.25">
      <c r="A124" s="25" t="s">
        <v>116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5">
        <f t="shared" si="16"/>
        <v>0</v>
      </c>
    </row>
    <row r="125" spans="1:14" x14ac:dyDescent="0.25">
      <c r="A125" s="25" t="s">
        <v>117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5">
        <f t="shared" si="16"/>
        <v>0</v>
      </c>
    </row>
    <row r="126" spans="1:14" x14ac:dyDescent="0.25">
      <c r="A126" s="25" t="s">
        <v>118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5">
        <f t="shared" si="16"/>
        <v>0</v>
      </c>
    </row>
    <row r="127" spans="1:14" x14ac:dyDescent="0.25">
      <c r="A127" s="25" t="s">
        <v>119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5">
        <f t="shared" si="16"/>
        <v>0</v>
      </c>
    </row>
    <row r="128" spans="1:14" x14ac:dyDescent="0.25">
      <c r="A128" s="25" t="s">
        <v>120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5">
        <f t="shared" si="16"/>
        <v>0</v>
      </c>
    </row>
    <row r="129" spans="1:15" x14ac:dyDescent="0.25">
      <c r="A129" s="25" t="s">
        <v>121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5">
        <f t="shared" si="16"/>
        <v>0</v>
      </c>
    </row>
    <row r="130" spans="1:15" x14ac:dyDescent="0.25">
      <c r="A130" s="25" t="s">
        <v>122</v>
      </c>
      <c r="B130" s="4">
        <f>+B131+B132+B133+B134+B135+B136</f>
        <v>14378084</v>
      </c>
      <c r="C130" s="4">
        <f t="shared" ref="C130:M130" si="25">+C131+C132+C133+C134+C135+C136</f>
        <v>7737683</v>
      </c>
      <c r="D130" s="4">
        <f t="shared" si="25"/>
        <v>9505683</v>
      </c>
      <c r="E130" s="4">
        <f t="shared" si="25"/>
        <v>12066424</v>
      </c>
      <c r="F130" s="4">
        <f t="shared" si="25"/>
        <v>19417229</v>
      </c>
      <c r="G130" s="4">
        <f t="shared" si="25"/>
        <v>11539014</v>
      </c>
      <c r="H130" s="4">
        <f t="shared" si="25"/>
        <v>10958520</v>
      </c>
      <c r="I130" s="4">
        <f t="shared" si="25"/>
        <v>15989038</v>
      </c>
      <c r="J130" s="4">
        <f t="shared" si="25"/>
        <v>13881901</v>
      </c>
      <c r="K130" s="4">
        <f t="shared" si="25"/>
        <v>17095410</v>
      </c>
      <c r="L130" s="4">
        <f t="shared" si="25"/>
        <v>20194517</v>
      </c>
      <c r="M130" s="4">
        <f t="shared" si="25"/>
        <v>21007867</v>
      </c>
      <c r="N130" s="3">
        <f t="shared" ref="N130:N145" si="26">SUM(B130:M130)</f>
        <v>173771370</v>
      </c>
      <c r="O130" s="38"/>
    </row>
    <row r="131" spans="1:15" x14ac:dyDescent="0.25">
      <c r="A131" s="25" t="s">
        <v>123</v>
      </c>
      <c r="B131" s="6">
        <v>46282</v>
      </c>
      <c r="C131" s="6">
        <v>107282</v>
      </c>
      <c r="D131" s="6">
        <v>157784</v>
      </c>
      <c r="E131" s="6">
        <v>169123</v>
      </c>
      <c r="F131" s="6">
        <v>96276</v>
      </c>
      <c r="G131" s="6">
        <v>167085</v>
      </c>
      <c r="H131" s="6">
        <v>74448</v>
      </c>
      <c r="I131" s="6">
        <v>116073</v>
      </c>
      <c r="J131" s="6">
        <v>91743</v>
      </c>
      <c r="K131" s="6">
        <v>324971</v>
      </c>
      <c r="L131" s="6">
        <v>44961</v>
      </c>
      <c r="M131" s="6">
        <v>21710</v>
      </c>
      <c r="N131" s="5">
        <f t="shared" si="26"/>
        <v>1417738</v>
      </c>
    </row>
    <row r="132" spans="1:15" x14ac:dyDescent="0.25">
      <c r="A132" s="25" t="s">
        <v>124</v>
      </c>
      <c r="B132" s="6">
        <v>8203788</v>
      </c>
      <c r="C132" s="6">
        <v>1502319</v>
      </c>
      <c r="D132" s="6">
        <v>3010393</v>
      </c>
      <c r="E132" s="6">
        <v>4916571</v>
      </c>
      <c r="F132" s="6">
        <v>11812373</v>
      </c>
      <c r="G132" s="6">
        <v>3847966</v>
      </c>
      <c r="H132" s="6">
        <v>3189339</v>
      </c>
      <c r="I132" s="6">
        <v>6612658</v>
      </c>
      <c r="J132" s="6">
        <v>5060741</v>
      </c>
      <c r="K132" s="6">
        <v>5460032</v>
      </c>
      <c r="L132" s="6">
        <v>9896447</v>
      </c>
      <c r="M132" s="6">
        <v>4123104</v>
      </c>
      <c r="N132" s="5">
        <f t="shared" si="26"/>
        <v>67635731</v>
      </c>
    </row>
    <row r="133" spans="1:15" x14ac:dyDescent="0.25">
      <c r="A133" s="25" t="s">
        <v>125</v>
      </c>
      <c r="B133" s="6">
        <v>3668240</v>
      </c>
      <c r="C133" s="6">
        <v>4990632</v>
      </c>
      <c r="D133" s="6">
        <v>4554636</v>
      </c>
      <c r="E133" s="6">
        <v>4020627</v>
      </c>
      <c r="F133" s="6">
        <v>4745128</v>
      </c>
      <c r="G133" s="6">
        <v>4458279</v>
      </c>
      <c r="H133" s="6">
        <v>4905150</v>
      </c>
      <c r="I133" s="6">
        <v>4173915</v>
      </c>
      <c r="J133" s="6">
        <v>5073983</v>
      </c>
      <c r="K133" s="6">
        <v>5591923</v>
      </c>
      <c r="L133" s="6">
        <v>5227232</v>
      </c>
      <c r="M133" s="6">
        <v>5107802</v>
      </c>
      <c r="N133" s="5">
        <f t="shared" si="26"/>
        <v>56517547</v>
      </c>
    </row>
    <row r="134" spans="1:15" x14ac:dyDescent="0.25">
      <c r="A134" s="25" t="s">
        <v>126</v>
      </c>
      <c r="B134" s="6">
        <v>1947533</v>
      </c>
      <c r="C134" s="6">
        <v>1110727</v>
      </c>
      <c r="D134" s="6">
        <v>1740984</v>
      </c>
      <c r="E134" s="6">
        <v>2021288</v>
      </c>
      <c r="F134" s="6">
        <v>2698528</v>
      </c>
      <c r="G134" s="6">
        <v>2993660</v>
      </c>
      <c r="H134" s="6">
        <v>2724045</v>
      </c>
      <c r="I134" s="6">
        <v>3765413</v>
      </c>
      <c r="J134" s="6">
        <v>3273709</v>
      </c>
      <c r="K134" s="6">
        <v>3146774</v>
      </c>
      <c r="L134" s="6">
        <v>4531743</v>
      </c>
      <c r="M134" s="6">
        <v>6249185</v>
      </c>
      <c r="N134" s="5">
        <f t="shared" si="26"/>
        <v>36203589</v>
      </c>
    </row>
    <row r="135" spans="1:15" x14ac:dyDescent="0.25">
      <c r="A135" s="25" t="s">
        <v>127</v>
      </c>
      <c r="B135" s="6">
        <v>46856</v>
      </c>
      <c r="C135" s="6">
        <v>26723</v>
      </c>
      <c r="D135" s="6">
        <v>41886</v>
      </c>
      <c r="E135" s="6">
        <v>48630</v>
      </c>
      <c r="F135" s="6">
        <v>64924</v>
      </c>
      <c r="G135" s="6">
        <v>72024</v>
      </c>
      <c r="H135" s="6">
        <v>65538</v>
      </c>
      <c r="I135" s="6">
        <v>90592</v>
      </c>
      <c r="J135" s="6">
        <v>78762</v>
      </c>
      <c r="K135" s="6">
        <v>75708</v>
      </c>
      <c r="L135" s="6">
        <v>109029</v>
      </c>
      <c r="M135" s="6">
        <v>150350</v>
      </c>
      <c r="N135" s="5">
        <f t="shared" si="26"/>
        <v>871022</v>
      </c>
    </row>
    <row r="136" spans="1:15" x14ac:dyDescent="0.25">
      <c r="A136" s="25" t="s">
        <v>128</v>
      </c>
      <c r="B136" s="6">
        <v>465385</v>
      </c>
      <c r="C136" s="6">
        <v>0</v>
      </c>
      <c r="D136" s="6">
        <v>0</v>
      </c>
      <c r="E136" s="6">
        <v>890185</v>
      </c>
      <c r="F136" s="6">
        <v>0</v>
      </c>
      <c r="G136" s="6">
        <v>0</v>
      </c>
      <c r="H136" s="6">
        <v>0</v>
      </c>
      <c r="I136" s="6">
        <v>1230387</v>
      </c>
      <c r="J136" s="6">
        <v>302963</v>
      </c>
      <c r="K136" s="6">
        <v>2496002</v>
      </c>
      <c r="L136" s="6">
        <v>385105</v>
      </c>
      <c r="M136" s="6">
        <v>5355716</v>
      </c>
      <c r="N136" s="5">
        <f t="shared" si="26"/>
        <v>11125743</v>
      </c>
    </row>
    <row r="137" spans="1:15" x14ac:dyDescent="0.25">
      <c r="A137" s="25" t="s">
        <v>129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5">
        <f t="shared" si="26"/>
        <v>0</v>
      </c>
    </row>
    <row r="138" spans="1:15" x14ac:dyDescent="0.25">
      <c r="A138" s="25" t="s">
        <v>129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5">
        <f t="shared" si="26"/>
        <v>0</v>
      </c>
    </row>
    <row r="139" spans="1:15" x14ac:dyDescent="0.25">
      <c r="A139" s="26" t="s">
        <v>130</v>
      </c>
      <c r="B139" s="1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1">
        <f t="shared" si="26"/>
        <v>0</v>
      </c>
    </row>
    <row r="140" spans="1:15" x14ac:dyDescent="0.25">
      <c r="A140" s="25" t="s">
        <v>131</v>
      </c>
      <c r="B140" s="3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5">
        <f t="shared" si="26"/>
        <v>0</v>
      </c>
    </row>
    <row r="141" spans="1:15" x14ac:dyDescent="0.25">
      <c r="A141" s="26" t="s">
        <v>132</v>
      </c>
      <c r="B141" s="1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1">
        <f t="shared" si="26"/>
        <v>0</v>
      </c>
    </row>
    <row r="142" spans="1:15" x14ac:dyDescent="0.25">
      <c r="A142" s="27" t="s">
        <v>133</v>
      </c>
      <c r="B142" s="3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3">
        <f t="shared" si="26"/>
        <v>0</v>
      </c>
    </row>
    <row r="143" spans="1:15" x14ac:dyDescent="0.25">
      <c r="A143" s="25" t="s">
        <v>133</v>
      </c>
      <c r="B143" s="6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5">
        <f t="shared" si="26"/>
        <v>0</v>
      </c>
    </row>
    <row r="144" spans="1:15" x14ac:dyDescent="0.25">
      <c r="A144" s="27" t="s">
        <v>134</v>
      </c>
      <c r="B144" s="3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3">
        <f t="shared" si="26"/>
        <v>0</v>
      </c>
    </row>
    <row r="145" spans="1:14" x14ac:dyDescent="0.25">
      <c r="A145" s="25" t="s">
        <v>134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5">
        <f t="shared" si="26"/>
        <v>0</v>
      </c>
    </row>
    <row r="146" spans="1:14" x14ac:dyDescent="0.25">
      <c r="B146" s="4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5"/>
    </row>
  </sheetData>
  <pageMargins left="0.7" right="0.7" top="0.75" bottom="0.75" header="0.3" footer="0.3"/>
  <pageSetup paperSize="9" scale="21" orientation="landscape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base mensual 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Espino</dc:creator>
  <cp:lastModifiedBy>Emma Esquivel</cp:lastModifiedBy>
  <cp:lastPrinted>2020-01-29T20:44:12Z</cp:lastPrinted>
  <dcterms:created xsi:type="dcterms:W3CDTF">2020-01-29T17:59:30Z</dcterms:created>
  <dcterms:modified xsi:type="dcterms:W3CDTF">2020-01-29T20:44:17Z</dcterms:modified>
</cp:coreProperties>
</file>